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5" windowWidth="9870" windowHeight="13410" tabRatio="801" activeTab="0"/>
  </bookViews>
  <sheets>
    <sheet name="OPEN" sheetId="1" r:id="rId1"/>
    <sheet name="TaxDef comp to CD" sheetId="2" r:id="rId2"/>
    <sheet name="Percent Withdrawal Effect" sheetId="3" r:id="rId3"/>
    <sheet name="Withdrawals Over Time" sheetId="4" r:id="rId4"/>
    <sheet name="FValue_Series" sheetId="5" r:id="rId5"/>
    <sheet name="FV_Lump" sheetId="6" r:id="rId6"/>
    <sheet name="PV_Lump" sheetId="7" r:id="rId7"/>
    <sheet name="FV_Various Rates" sheetId="8" r:id="rId8"/>
  </sheets>
  <definedNames>
    <definedName name="AGE">#REF!</definedName>
    <definedName name="CONTRI">#REF!</definedName>
    <definedName name="DATA" localSheetId="6">'PV_Lump'!$A$4:$G$13</definedName>
    <definedName name="DATA" localSheetId="3">'Withdrawals Over Time'!$A$3:$F$19</definedName>
    <definedName name="DATA">'FValue_Series'!$A$3:$G$16</definedName>
    <definedName name="HOME" localSheetId="5">'FV_Lump'!#REF!</definedName>
    <definedName name="HOME" localSheetId="7">'FV_Various Rates'!$A$1</definedName>
    <definedName name="HOME" localSheetId="4">'FValue_Series'!#REF!</definedName>
    <definedName name="Home" localSheetId="2">'Percent Withdrawal Effect'!$B$1</definedName>
    <definedName name="HOME" localSheetId="6">'PV_Lump'!#REF!</definedName>
    <definedName name="Home" localSheetId="1">'TaxDef comp to CD'!#REF!</definedName>
    <definedName name="HOME" localSheetId="3">'Withdrawals Over Time'!#REF!</definedName>
    <definedName name="home">#REF!</definedName>
    <definedName name="INCOME">#REF!</definedName>
    <definedName name="INCREASE">#REF!</definedName>
    <definedName name="PRIN">'TaxDef comp to CD'!$E$5</definedName>
    <definedName name="_xlnm.Print_Area" localSheetId="5">'FV_Lump'!$B$2:$G$25</definedName>
    <definedName name="_xlnm.Print_Area" localSheetId="7">'FV_Various Rates'!$A$2:$F$55</definedName>
    <definedName name="_xlnm.Print_Area" localSheetId="4">'FValue_Series'!$B$2:$G$17</definedName>
    <definedName name="_xlnm.Print_Area" localSheetId="2">'Percent Withdrawal Effect'!$A$2:$G$49</definedName>
    <definedName name="_xlnm.Print_Area" localSheetId="6">'PV_Lump'!$A$2:$H$15</definedName>
    <definedName name="_xlnm.Print_Area" localSheetId="1">'TaxDef comp to CD'!$A$2:$H$53</definedName>
    <definedName name="_xlnm.Print_Area" localSheetId="3">'Withdrawals Over Time'!$B$2:$G$22</definedName>
    <definedName name="PUT">'TaxDef comp to CD'!$E$5</definedName>
    <definedName name="RETURN">#REF!</definedName>
    <definedName name="Save_Area" localSheetId="5">'FV_Lump'!#REF!</definedName>
    <definedName name="Save_Area" localSheetId="7">'FV_Various Rates'!$S$1</definedName>
    <definedName name="Save_Area" localSheetId="4">'FValue_Series'!#REF!</definedName>
    <definedName name="Save_Area" localSheetId="2">'Percent Withdrawal Effect'!$X$1</definedName>
    <definedName name="Save_Area" localSheetId="6">'PV_Lump'!#REF!</definedName>
    <definedName name="Save_Area" localSheetId="1">'TaxDef comp to CD'!$W$1</definedName>
    <definedName name="Save_Area" localSheetId="3">'Withdrawals Over Time'!#REF!</definedName>
    <definedName name="Save_Area">#REF!</definedName>
    <definedName name="STEP1">#REF!</definedName>
    <definedName name="STEP2">#REF!</definedName>
    <definedName name="TARGET" localSheetId="2">'Percent Withdrawal Effect'!$E$9</definedName>
    <definedName name="target">#REF!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Joel Harvey</author>
  </authors>
  <commentList>
    <comment ref="C5" authorId="0">
      <text>
        <r>
          <rPr>
            <b/>
            <sz val="8"/>
            <rFont val="Tahoma"/>
            <family val="0"/>
          </rPr>
          <t>Formula warning</t>
        </r>
      </text>
    </comment>
  </commentList>
</comments>
</file>

<file path=xl/sharedStrings.xml><?xml version="1.0" encoding="utf-8"?>
<sst xmlns="http://schemas.openxmlformats.org/spreadsheetml/2006/main" count="94" uniqueCount="81">
  <si>
    <t>PRINCIPAL &gt;&gt;</t>
  </si>
  <si>
    <t>Tax Bracket &gt;&gt;</t>
  </si>
  <si>
    <t>C.D. @</t>
  </si>
  <si>
    <t>YR</t>
  </si>
  <si>
    <t>END OF</t>
  </si>
  <si>
    <t>ACCOUNT</t>
  </si>
  <si>
    <t xml:space="preserve">PERCENT </t>
  </si>
  <si>
    <t xml:space="preserve">ACCOUNT </t>
  </si>
  <si>
    <t>YEAR</t>
  </si>
  <si>
    <t xml:space="preserve">VALUE </t>
  </si>
  <si>
    <t xml:space="preserve">DISTRIBUTION </t>
  </si>
  <si>
    <t xml:space="preserve">BALANCE </t>
  </si>
  <si>
    <t>TOTAL WITHDRAWN &gt;</t>
  </si>
  <si>
    <t xml:space="preserve">   ANNUAL PAYMENT</t>
  </si>
  <si>
    <t xml:space="preserve">   ANNUAL INTEREST RATE</t>
  </si>
  <si>
    <t xml:space="preserve">   NUMBER OF YEARS</t>
  </si>
  <si>
    <t xml:space="preserve">   FUTURE VALUE</t>
  </si>
  <si>
    <t>PAYMENTS AT END OF YEAR</t>
  </si>
  <si>
    <t>(ANNUITY IN ARREARS)</t>
  </si>
  <si>
    <t>(ANNUITY DUE)</t>
  </si>
  <si>
    <t>FUTURE VALUE OF A LUMP SUM PAYMENT</t>
  </si>
  <si>
    <t xml:space="preserve">   CURRENT LUMP SUM</t>
  </si>
  <si>
    <t xml:space="preserve">   FUTURE VALUE .................................</t>
  </si>
  <si>
    <t>.</t>
  </si>
  <si>
    <t>MULTIPLES OF INITIAL PAYMENT GROWTH</t>
  </si>
  <si>
    <t xml:space="preserve">FUTURE VALUE OF A DEPOSIT EARNING INTEREST AT DIFFERENT RATES </t>
  </si>
  <si>
    <t>INTEREST  RATE</t>
  </si>
  <si>
    <t>INVESTMENT</t>
  </si>
  <si>
    <t>NUMBER</t>
  </si>
  <si>
    <t>FUTURE</t>
  </si>
  <si>
    <t>OF YEARS</t>
  </si>
  <si>
    <t>VALUE</t>
  </si>
  <si>
    <t xml:space="preserve">   EXPECTED FUTURE VALUE .................</t>
  </si>
  <si>
    <t xml:space="preserve"> </t>
  </si>
  <si>
    <t xml:space="preserve">   PROJECTED INTEREST RATE ...............</t>
  </si>
  <si>
    <t xml:space="preserve">   NUMBER OF YEARS ................................</t>
  </si>
  <si>
    <t>These financial sheets contain a way to quickly provide a result</t>
  </si>
  <si>
    <t>AVERAGE ANNUAL % RETURN</t>
  </si>
  <si>
    <t>an answer based on a assumed return that you supply.</t>
  </si>
  <si>
    <t>Notice</t>
  </si>
  <si>
    <t>Input to blue cells - % as decimal</t>
  </si>
  <si>
    <t>Tax Deferred Investment compared to A C.D.</t>
  </si>
  <si>
    <t>Tax Deferred @</t>
  </si>
  <si>
    <t>Tax Deferred</t>
  </si>
  <si>
    <t>Variance</t>
  </si>
  <si>
    <t>After Tax *</t>
  </si>
  <si>
    <t>Tax Deferred Scenario with Annual Withdrawals</t>
  </si>
  <si>
    <t>DOLLAR</t>
  </si>
  <si>
    <t>Beginning Balance &gt;</t>
  </si>
  <si>
    <t>Input in the blue cells.</t>
  </si>
  <si>
    <t>Input to blue cells</t>
  </si>
  <si>
    <t>time value of money in a withdrawal mode.</t>
  </si>
  <si>
    <t>© Copyright 2002, HIR.  All rights reserved.</t>
  </si>
  <si>
    <t>AMOUNT OF INITIAL INVESTMENT ........................</t>
  </si>
  <si>
    <t>EFFECTIVE ANNUAL INTEREST RATE  ..................</t>
  </si>
  <si>
    <t>NUMBER OF WITHDRAWALS PER YEAR ...............</t>
  </si>
  <si>
    <t>NUMBER OF YEARS  .....................................................</t>
  </si>
  <si>
    <t>AMOUNT OF EACH WITHDRAWAL  ...........................................</t>
  </si>
  <si>
    <t>TOTAL AMOUNT TO BE WITHDRAWN ..............................................</t>
  </si>
  <si>
    <t>TOTAL INTEREST TO BE EARNED  .............................................</t>
  </si>
  <si>
    <t>Input to blue cell</t>
  </si>
  <si>
    <t xml:space="preserve">  PRESENT VALUE ..............................................</t>
  </si>
  <si>
    <t>Assumes Tax Deferred Environment</t>
  </si>
  <si>
    <t>They are generic to the type of investment and merely provide</t>
  </si>
  <si>
    <t>We have tested these sheets and they are assumed to be accurate; however, we do not</t>
  </si>
  <si>
    <t>guarantee the results.</t>
  </si>
  <si>
    <t>To begin, select the appropriate tab located at the bottom and</t>
  </si>
  <si>
    <t xml:space="preserve">                Assumes no withdrawal surrender charge or penalty which may apply</t>
  </si>
  <si>
    <t>Earnings Interest Rate &gt;</t>
  </si>
  <si>
    <t>REGULAR WITHDRAWALS FROM AN INVESTMENT</t>
  </si>
  <si>
    <t>Every effort has been taken to insure the accuracy of this illustration but we do not guarantee it.</t>
  </si>
  <si>
    <t>This is not tax, legal, or investment advice.  It is a simple analysis which helps illustrate the</t>
  </si>
  <si>
    <t>PAYMENTS AT START OF YEAR</t>
  </si>
  <si>
    <t xml:space="preserve">   RATE OF RETURN</t>
  </si>
  <si>
    <t xml:space="preserve">    Input to blue cells</t>
  </si>
  <si>
    <t xml:space="preserve">    © Copyright 2002/2007, HIR.  All rights reserved.</t>
  </si>
  <si>
    <t>© Copyright 2002/2007, HIR.  All rights reserved.</t>
  </si>
  <si>
    <t xml:space="preserve">                Input to blue cells</t>
  </si>
  <si>
    <t xml:space="preserve">               Assumes no withdrawal surrender charge or penalty which may apply</t>
  </si>
  <si>
    <t>FUTURE VALUE OF A DEPOSIT SERIES</t>
  </si>
  <si>
    <t>Present Value  of A Future Lump Sum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</si>
</sst>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.d\.yy"/>
    <numFmt numFmtId="165" formatCode="d\.mmm\.yy"/>
    <numFmt numFmtId="166" formatCode="d\.mmm"/>
    <numFmt numFmtId="167" formatCode="mmm\.yy"/>
    <numFmt numFmtId="168" formatCode="m\.d\.yy\ h:mm"/>
    <numFmt numFmtId="169" formatCode="0.0"/>
    <numFmt numFmtId="170" formatCode=";;;"/>
    <numFmt numFmtId="171" formatCode="#,##0\ ;\(#,##0\)"/>
    <numFmt numFmtId="172" formatCode="#,##0.0\ ;\(#,##0.0\)"/>
    <numFmt numFmtId="173" formatCode="0.000"/>
    <numFmt numFmtId="174" formatCode="#,##0.00\ ;\(#,##0.00\)"/>
    <numFmt numFmtId="175" formatCode="0.00000%"/>
    <numFmt numFmtId="176" formatCode="0.00000"/>
    <numFmt numFmtId="177" formatCode="yyyy"/>
    <numFmt numFmtId="178" formatCode="&quot;$&quot;#,##0"/>
    <numFmt numFmtId="179" formatCode="0.000%"/>
    <numFmt numFmtId="180" formatCode="0.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51">
    <font>
      <sz val="10"/>
      <name val="Times"/>
      <family val="0"/>
    </font>
    <font>
      <b/>
      <sz val="10"/>
      <name val="Times"/>
      <family val="0"/>
    </font>
    <font>
      <b/>
      <i/>
      <u val="single"/>
      <sz val="12"/>
      <name val="Times"/>
      <family val="0"/>
    </font>
    <font>
      <b/>
      <i/>
      <sz val="12"/>
      <name val="Times"/>
      <family val="0"/>
    </font>
    <font>
      <sz val="10"/>
      <name val="Helv"/>
      <family val="0"/>
    </font>
    <font>
      <b/>
      <i/>
      <sz val="10"/>
      <name val="Times"/>
      <family val="0"/>
    </font>
    <font>
      <sz val="12"/>
      <name val="Times"/>
      <family val="0"/>
    </font>
    <font>
      <i/>
      <sz val="10"/>
      <name val="Times"/>
      <family val="0"/>
    </font>
    <font>
      <sz val="10"/>
      <name val="Peignot Medium"/>
      <family val="5"/>
    </font>
    <font>
      <sz val="12"/>
      <name val="Peignot Medium"/>
      <family val="5"/>
    </font>
    <font>
      <i/>
      <sz val="8"/>
      <name val="Times"/>
      <family val="0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i/>
      <sz val="8"/>
      <color indexed="10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0"/>
    </font>
    <font>
      <sz val="8"/>
      <color indexed="12"/>
      <name val="Arial"/>
      <family val="2"/>
    </font>
    <font>
      <b/>
      <i/>
      <u val="single"/>
      <sz val="14"/>
      <color indexed="18"/>
      <name val="Arial"/>
      <family val="2"/>
    </font>
    <font>
      <b/>
      <i/>
      <sz val="12"/>
      <color indexed="18"/>
      <name val="Arial"/>
      <family val="2"/>
    </font>
    <font>
      <i/>
      <sz val="10"/>
      <color indexed="1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i/>
      <sz val="8"/>
      <color indexed="18"/>
      <name val="Times"/>
      <family val="0"/>
    </font>
    <font>
      <b/>
      <i/>
      <sz val="16"/>
      <color indexed="18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4"/>
      <name val="Arial"/>
      <family val="2"/>
    </font>
    <font>
      <b/>
      <i/>
      <sz val="10"/>
      <color indexed="1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i/>
      <sz val="8"/>
      <color indexed="12"/>
      <name val="Arial"/>
      <family val="2"/>
    </font>
    <font>
      <i/>
      <sz val="8"/>
      <color indexed="1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4"/>
      <color indexed="18"/>
      <name val="Arial"/>
      <family val="2"/>
    </font>
    <font>
      <b/>
      <i/>
      <sz val="12"/>
      <name val="Arial"/>
      <family val="2"/>
    </font>
    <font>
      <b/>
      <sz val="10"/>
      <color indexed="18"/>
      <name val="Arial"/>
      <family val="2"/>
    </font>
    <font>
      <b/>
      <i/>
      <sz val="9"/>
      <color indexed="18"/>
      <name val="Arial"/>
      <family val="2"/>
    </font>
    <font>
      <i/>
      <sz val="6"/>
      <color indexed="18"/>
      <name val="Arial"/>
      <family val="2"/>
    </font>
    <font>
      <b/>
      <sz val="8"/>
      <name val="Times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9" fontId="4" fillId="0" borderId="0" applyFont="0" applyFill="0" applyBorder="0" applyAlignment="0" applyProtection="0"/>
    <xf numFmtId="175" fontId="0" fillId="0" borderId="0">
      <alignment/>
      <protection/>
    </xf>
  </cellStyleXfs>
  <cellXfs count="225">
    <xf numFmtId="0" fontId="0" fillId="0" borderId="0" xfId="0" applyAlignment="1">
      <alignment/>
    </xf>
    <xf numFmtId="0" fontId="5" fillId="0" borderId="0" xfId="0" applyFont="1" applyAlignment="1">
      <alignment/>
    </xf>
    <xf numFmtId="7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5" fontId="8" fillId="0" borderId="0" xfId="0" applyNumberFormat="1" applyFont="1" applyFill="1" applyBorder="1" applyAlignment="1">
      <alignment/>
    </xf>
    <xf numFmtId="9" fontId="8" fillId="0" borderId="0" xfId="21" applyFont="1" applyFill="1" applyBorder="1" applyAlignment="1">
      <alignment/>
    </xf>
    <xf numFmtId="10" fontId="8" fillId="0" borderId="0" xfId="21" applyNumberFormat="1" applyFont="1" applyFill="1" applyBorder="1" applyAlignment="1">
      <alignment/>
    </xf>
    <xf numFmtId="1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5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19" applyProtection="1">
      <alignment/>
      <protection/>
    </xf>
    <xf numFmtId="0" fontId="9" fillId="0" borderId="0" xfId="19" applyFont="1" applyProtection="1">
      <alignment/>
      <protection/>
    </xf>
    <xf numFmtId="5" fontId="6" fillId="0" borderId="0" xfId="19" applyNumberFormat="1" applyProtection="1">
      <alignment/>
      <protection/>
    </xf>
    <xf numFmtId="0" fontId="9" fillId="0" borderId="0" xfId="19" applyFont="1" applyAlignment="1" applyProtection="1">
      <alignment horizontal="left"/>
      <protection/>
    </xf>
    <xf numFmtId="164" fontId="6" fillId="0" borderId="0" xfId="19" applyNumberForma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left"/>
      <protection/>
    </xf>
    <xf numFmtId="7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5" fillId="0" borderId="1" xfId="0" applyFont="1" applyBorder="1" applyAlignment="1" applyProtection="1">
      <alignment/>
      <protection/>
    </xf>
    <xf numFmtId="0" fontId="13" fillId="0" borderId="1" xfId="0" applyFont="1" applyBorder="1" applyAlignment="1" applyProtection="1">
      <alignment/>
      <protection/>
    </xf>
    <xf numFmtId="0" fontId="11" fillId="0" borderId="1" xfId="0" applyFont="1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170" fontId="11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5" fontId="20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10" fontId="21" fillId="0" borderId="0" xfId="0" applyNumberFormat="1" applyFont="1" applyAlignment="1" applyProtection="1">
      <alignment/>
      <protection locked="0"/>
    </xf>
    <xf numFmtId="10" fontId="20" fillId="0" borderId="2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/>
    </xf>
    <xf numFmtId="5" fontId="11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5" fillId="0" borderId="0" xfId="19" applyFont="1" applyFill="1" applyBorder="1" applyProtection="1">
      <alignment/>
      <protection/>
    </xf>
    <xf numFmtId="0" fontId="15" fillId="0" borderId="0" xfId="19" applyFont="1" applyProtection="1">
      <alignment/>
      <protection/>
    </xf>
    <xf numFmtId="0" fontId="15" fillId="0" borderId="0" xfId="19" applyFont="1" applyBorder="1" applyProtection="1">
      <alignment/>
      <protection/>
    </xf>
    <xf numFmtId="0" fontId="15" fillId="0" borderId="0" xfId="19" applyFont="1" applyFill="1" applyBorder="1" applyAlignment="1" applyProtection="1">
      <alignment horizontal="center"/>
      <protection/>
    </xf>
    <xf numFmtId="0" fontId="15" fillId="0" borderId="0" xfId="19" applyFont="1" applyBorder="1" applyAlignment="1" applyProtection="1">
      <alignment horizontal="left"/>
      <protection/>
    </xf>
    <xf numFmtId="170" fontId="15" fillId="0" borderId="0" xfId="19" applyNumberFormat="1" applyFont="1" applyBorder="1" applyAlignment="1" applyProtection="1">
      <alignment horizontal="left"/>
      <protection/>
    </xf>
    <xf numFmtId="0" fontId="15" fillId="0" borderId="0" xfId="19" applyFont="1" applyFill="1" applyBorder="1" applyAlignment="1" applyProtection="1">
      <alignment horizontal="left"/>
      <protection/>
    </xf>
    <xf numFmtId="0" fontId="26" fillId="0" borderId="0" xfId="19" applyFont="1" applyFill="1" applyBorder="1" applyAlignment="1" applyProtection="1">
      <alignment horizontal="left"/>
      <protection/>
    </xf>
    <xf numFmtId="0" fontId="15" fillId="0" borderId="0" xfId="19" applyFont="1" applyAlignment="1" applyProtection="1">
      <alignment horizontal="left"/>
      <protection/>
    </xf>
    <xf numFmtId="171" fontId="14" fillId="0" borderId="0" xfId="19" applyNumberFormat="1" applyFont="1" applyFill="1" applyBorder="1" applyAlignment="1" applyProtection="1">
      <alignment horizontal="center"/>
      <protection/>
    </xf>
    <xf numFmtId="5" fontId="27" fillId="0" borderId="0" xfId="19" applyNumberFormat="1" applyFont="1" applyFill="1" applyBorder="1" applyAlignment="1" applyProtection="1">
      <alignment horizontal="center"/>
      <protection locked="0"/>
    </xf>
    <xf numFmtId="171" fontId="27" fillId="0" borderId="0" xfId="19" applyNumberFormat="1" applyFont="1" applyFill="1" applyBorder="1" applyAlignment="1" applyProtection="1">
      <alignment horizontal="center"/>
      <protection/>
    </xf>
    <xf numFmtId="10" fontId="27" fillId="0" borderId="0" xfId="19" applyNumberFormat="1" applyFont="1" applyFill="1" applyBorder="1" applyAlignment="1" applyProtection="1">
      <alignment horizontal="center"/>
      <protection locked="0"/>
    </xf>
    <xf numFmtId="171" fontId="27" fillId="0" borderId="0" xfId="19" applyNumberFormat="1" applyFont="1" applyFill="1" applyBorder="1" applyAlignment="1" applyProtection="1">
      <alignment horizontal="center"/>
      <protection locked="0"/>
    </xf>
    <xf numFmtId="5" fontId="28" fillId="0" borderId="0" xfId="19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left"/>
    </xf>
    <xf numFmtId="0" fontId="17" fillId="0" borderId="0" xfId="0" applyFont="1" applyAlignment="1">
      <alignment horizontal="centerContinuous"/>
    </xf>
    <xf numFmtId="0" fontId="17" fillId="0" borderId="0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fill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10" fontId="1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5" fillId="0" borderId="0" xfId="0" applyNumberFormat="1" applyFont="1" applyAlignment="1">
      <alignment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/>
    </xf>
    <xf numFmtId="179" fontId="15" fillId="0" borderId="0" xfId="21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5" fontId="15" fillId="0" borderId="0" xfId="0" applyNumberFormat="1" applyFont="1" applyFill="1" applyBorder="1" applyAlignment="1">
      <alignment horizontal="right"/>
    </xf>
    <xf numFmtId="5" fontId="27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>
      <alignment horizontal="right"/>
    </xf>
    <xf numFmtId="10" fontId="27" fillId="0" borderId="0" xfId="0" applyNumberFormat="1" applyFont="1" applyFill="1" applyBorder="1" applyAlignment="1" applyProtection="1">
      <alignment horizontal="right"/>
      <protection locked="0"/>
    </xf>
    <xf numFmtId="2" fontId="27" fillId="0" borderId="0" xfId="0" applyNumberFormat="1" applyFont="1" applyFill="1" applyBorder="1" applyAlignment="1" applyProtection="1">
      <alignment horizontal="right"/>
      <protection locked="0"/>
    </xf>
    <xf numFmtId="1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fill"/>
    </xf>
    <xf numFmtId="5" fontId="14" fillId="0" borderId="0" xfId="0" applyNumberFormat="1" applyFont="1" applyFill="1" applyBorder="1" applyAlignment="1">
      <alignment horizontal="right"/>
    </xf>
    <xf numFmtId="173" fontId="15" fillId="0" borderId="0" xfId="0" applyNumberFormat="1" applyFont="1" applyFill="1" applyBorder="1" applyAlignment="1">
      <alignment horizontal="right"/>
    </xf>
    <xf numFmtId="0" fontId="12" fillId="0" borderId="0" xfId="20" applyFont="1" applyFill="1" applyBorder="1" applyProtection="1">
      <alignment/>
      <protection/>
    </xf>
    <xf numFmtId="0" fontId="26" fillId="0" borderId="0" xfId="20" applyFont="1" applyFill="1" applyBorder="1" applyProtection="1">
      <alignment/>
      <protection/>
    </xf>
    <xf numFmtId="0" fontId="25" fillId="0" borderId="0" xfId="20" applyFont="1" applyFill="1" applyBorder="1" applyAlignment="1" applyProtection="1">
      <alignment horizontal="left"/>
      <protection/>
    </xf>
    <xf numFmtId="0" fontId="25" fillId="0" borderId="0" xfId="20" applyFont="1" applyFill="1" applyBorder="1" applyAlignment="1" applyProtection="1">
      <alignment horizontal="fill"/>
      <protection/>
    </xf>
    <xf numFmtId="0" fontId="17" fillId="0" borderId="0" xfId="20" applyFont="1" applyFill="1" applyBorder="1" applyProtection="1">
      <alignment/>
      <protection/>
    </xf>
    <xf numFmtId="0" fontId="17" fillId="0" borderId="0" xfId="20" applyFont="1" applyFill="1" applyBorder="1" applyAlignment="1" applyProtection="1">
      <alignment horizontal="left"/>
      <protection/>
    </xf>
    <xf numFmtId="0" fontId="17" fillId="0" borderId="0" xfId="20" applyFont="1" applyFill="1" applyBorder="1" applyAlignment="1" applyProtection="1">
      <alignment horizontal="fill"/>
      <protection/>
    </xf>
    <xf numFmtId="5" fontId="21" fillId="0" borderId="0" xfId="20" applyNumberFormat="1" applyFont="1" applyFill="1" applyBorder="1" applyAlignment="1" applyProtection="1">
      <alignment horizontal="center"/>
      <protection locked="0"/>
    </xf>
    <xf numFmtId="0" fontId="21" fillId="0" borderId="0" xfId="20" applyFont="1" applyFill="1" applyBorder="1" applyAlignment="1" applyProtection="1">
      <alignment horizontal="center"/>
      <protection/>
    </xf>
    <xf numFmtId="10" fontId="21" fillId="0" borderId="0" xfId="20" applyNumberFormat="1" applyFont="1" applyFill="1" applyBorder="1" applyAlignment="1" applyProtection="1">
      <alignment horizontal="center"/>
      <protection locked="0"/>
    </xf>
    <xf numFmtId="0" fontId="21" fillId="0" borderId="0" xfId="20" applyFont="1" applyFill="1" applyBorder="1" applyAlignment="1" applyProtection="1">
      <alignment horizontal="center"/>
      <protection locked="0"/>
    </xf>
    <xf numFmtId="5" fontId="31" fillId="0" borderId="0" xfId="20" applyNumberFormat="1" applyFont="1" applyFill="1" applyBorder="1" applyAlignment="1" applyProtection="1">
      <alignment horizontal="center"/>
      <protection/>
    </xf>
    <xf numFmtId="2" fontId="11" fillId="0" borderId="3" xfId="0" applyNumberFormat="1" applyFont="1" applyBorder="1" applyAlignment="1" applyProtection="1">
      <alignment/>
      <protection/>
    </xf>
    <xf numFmtId="2" fontId="11" fillId="0" borderId="4" xfId="0" applyNumberFormat="1" applyFont="1" applyBorder="1" applyAlignment="1" applyProtection="1">
      <alignment/>
      <protection/>
    </xf>
    <xf numFmtId="2" fontId="11" fillId="0" borderId="5" xfId="0" applyNumberFormat="1" applyFont="1" applyBorder="1" applyAlignment="1" applyProtection="1">
      <alignment horizontal="left"/>
      <protection/>
    </xf>
    <xf numFmtId="2" fontId="19" fillId="0" borderId="6" xfId="0" applyNumberFormat="1" applyFont="1" applyBorder="1" applyAlignment="1" applyProtection="1">
      <alignment horizontal="left"/>
      <protection/>
    </xf>
    <xf numFmtId="2" fontId="19" fillId="0" borderId="0" xfId="0" applyNumberFormat="1" applyFont="1" applyAlignment="1" applyProtection="1">
      <alignment horizontal="left"/>
      <protection/>
    </xf>
    <xf numFmtId="10" fontId="20" fillId="0" borderId="0" xfId="0" applyNumberFormat="1" applyFont="1" applyAlignment="1" applyProtection="1">
      <alignment/>
      <protection locked="0"/>
    </xf>
    <xf numFmtId="1" fontId="11" fillId="0" borderId="7" xfId="0" applyNumberFormat="1" applyFont="1" applyBorder="1" applyAlignment="1" applyProtection="1">
      <alignment/>
      <protection/>
    </xf>
    <xf numFmtId="2" fontId="19" fillId="0" borderId="6" xfId="0" applyNumberFormat="1" applyFont="1" applyBorder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2" fontId="20" fillId="0" borderId="0" xfId="0" applyNumberFormat="1" applyFont="1" applyAlignment="1" applyProtection="1">
      <alignment/>
      <protection/>
    </xf>
    <xf numFmtId="2" fontId="11" fillId="0" borderId="7" xfId="0" applyNumberFormat="1" applyFont="1" applyBorder="1" applyAlignment="1" applyProtection="1">
      <alignment/>
      <protection/>
    </xf>
    <xf numFmtId="1" fontId="19" fillId="0" borderId="6" xfId="0" applyNumberFormat="1" applyFont="1" applyBorder="1" applyAlignment="1" applyProtection="1">
      <alignment horizontal="left"/>
      <protection/>
    </xf>
    <xf numFmtId="1" fontId="19" fillId="0" borderId="0" xfId="0" applyNumberFormat="1" applyFont="1" applyAlignment="1" applyProtection="1">
      <alignment horizontal="left"/>
      <protection/>
    </xf>
    <xf numFmtId="5" fontId="32" fillId="0" borderId="0" xfId="0" applyNumberFormat="1" applyFont="1" applyAlignment="1" applyProtection="1">
      <alignment/>
      <protection/>
    </xf>
    <xf numFmtId="2" fontId="11" fillId="0" borderId="7" xfId="0" applyNumberFormat="1" applyFont="1" applyBorder="1" applyAlignment="1" applyProtection="1">
      <alignment horizontal="left"/>
      <protection/>
    </xf>
    <xf numFmtId="2" fontId="11" fillId="0" borderId="6" xfId="0" applyNumberFormat="1" applyFont="1" applyBorder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1" fillId="0" borderId="6" xfId="0" applyNumberFormat="1" applyFont="1" applyBorder="1" applyAlignment="1" applyProtection="1">
      <alignment horizontal="right"/>
      <protection/>
    </xf>
    <xf numFmtId="2" fontId="12" fillId="0" borderId="0" xfId="0" applyNumberFormat="1" applyFont="1" applyAlignment="1" applyProtection="1">
      <alignment horizontal="center"/>
      <protection/>
    </xf>
    <xf numFmtId="2" fontId="12" fillId="0" borderId="0" xfId="0" applyNumberFormat="1" applyFont="1" applyAlignment="1" applyProtection="1">
      <alignment horizontal="right"/>
      <protection/>
    </xf>
    <xf numFmtId="2" fontId="12" fillId="0" borderId="2" xfId="0" applyNumberFormat="1" applyFont="1" applyBorder="1" applyAlignment="1" applyProtection="1">
      <alignment horizontal="center"/>
      <protection/>
    </xf>
    <xf numFmtId="2" fontId="12" fillId="0" borderId="2" xfId="0" applyNumberFormat="1" applyFont="1" applyBorder="1" applyAlignment="1" applyProtection="1">
      <alignment horizontal="right"/>
      <protection/>
    </xf>
    <xf numFmtId="2" fontId="11" fillId="0" borderId="6" xfId="0" applyNumberFormat="1" applyFont="1" applyBorder="1" applyAlignment="1" applyProtection="1">
      <alignment horizontal="fill"/>
      <protection/>
    </xf>
    <xf numFmtId="2" fontId="11" fillId="0" borderId="0" xfId="0" applyNumberFormat="1" applyFont="1" applyAlignment="1" applyProtection="1">
      <alignment horizontal="center"/>
      <protection/>
    </xf>
    <xf numFmtId="2" fontId="11" fillId="0" borderId="0" xfId="0" applyNumberFormat="1" applyFont="1" applyAlignment="1" applyProtection="1">
      <alignment horizontal="fill"/>
      <protection/>
    </xf>
    <xf numFmtId="2" fontId="11" fillId="0" borderId="0" xfId="0" applyNumberFormat="1" applyFont="1" applyAlignment="1" applyProtection="1">
      <alignment horizontal="right"/>
      <protection/>
    </xf>
    <xf numFmtId="1" fontId="11" fillId="0" borderId="6" xfId="0" applyNumberFormat="1" applyFont="1" applyBorder="1" applyAlignment="1" applyProtection="1">
      <alignment/>
      <protection/>
    </xf>
    <xf numFmtId="1" fontId="11" fillId="0" borderId="0" xfId="0" applyNumberFormat="1" applyFont="1" applyAlignment="1" applyProtection="1">
      <alignment horizontal="center"/>
      <protection/>
    </xf>
    <xf numFmtId="1" fontId="11" fillId="0" borderId="7" xfId="0" applyNumberFormat="1" applyFont="1" applyBorder="1" applyAlignment="1" applyProtection="1">
      <alignment horizontal="left"/>
      <protection/>
    </xf>
    <xf numFmtId="1" fontId="11" fillId="0" borderId="0" xfId="0" applyNumberFormat="1" applyFont="1" applyBorder="1" applyAlignment="1" applyProtection="1">
      <alignment horizontal="center"/>
      <protection/>
    </xf>
    <xf numFmtId="5" fontId="11" fillId="0" borderId="0" xfId="0" applyNumberFormat="1" applyFont="1" applyBorder="1" applyAlignment="1" applyProtection="1">
      <alignment/>
      <protection/>
    </xf>
    <xf numFmtId="1" fontId="11" fillId="0" borderId="8" xfId="0" applyNumberFormat="1" applyFont="1" applyBorder="1" applyAlignment="1" applyProtection="1">
      <alignment/>
      <protection/>
    </xf>
    <xf numFmtId="1" fontId="11" fillId="0" borderId="2" xfId="0" applyNumberFormat="1" applyFont="1" applyBorder="1" applyAlignment="1" applyProtection="1">
      <alignment horizontal="center"/>
      <protection/>
    </xf>
    <xf numFmtId="5" fontId="11" fillId="0" borderId="2" xfId="0" applyNumberFormat="1" applyFont="1" applyBorder="1" applyAlignment="1" applyProtection="1">
      <alignment/>
      <protection/>
    </xf>
    <xf numFmtId="2" fontId="11" fillId="0" borderId="9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centerContinuous"/>
      <protection/>
    </xf>
    <xf numFmtId="0" fontId="11" fillId="0" borderId="0" xfId="0" applyFont="1" applyFill="1" applyBorder="1" applyAlignment="1" applyProtection="1">
      <alignment horizontal="centerContinuous"/>
      <protection/>
    </xf>
    <xf numFmtId="0" fontId="33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/>
      <protection/>
    </xf>
    <xf numFmtId="7" fontId="32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center"/>
      <protection/>
    </xf>
    <xf numFmtId="5" fontId="3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5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/>
    </xf>
    <xf numFmtId="10" fontId="21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2" fontId="38" fillId="0" borderId="6" xfId="0" applyNumberFormat="1" applyFont="1" applyBorder="1" applyAlignment="1" applyProtection="1">
      <alignment horizontal="centerContinuous"/>
      <protection/>
    </xf>
    <xf numFmtId="0" fontId="39" fillId="0" borderId="0" xfId="0" applyFont="1" applyAlignment="1" applyProtection="1">
      <alignment horizontal="centerContinuous"/>
      <protection/>
    </xf>
    <xf numFmtId="2" fontId="39" fillId="0" borderId="0" xfId="0" applyNumberFormat="1" applyFont="1" applyAlignment="1" applyProtection="1">
      <alignment horizontal="centerContinuous"/>
      <protection/>
    </xf>
    <xf numFmtId="1" fontId="39" fillId="0" borderId="7" xfId="0" applyNumberFormat="1" applyFont="1" applyBorder="1" applyAlignment="1" applyProtection="1">
      <alignment horizontal="centerContinuous"/>
      <protection/>
    </xf>
    <xf numFmtId="0" fontId="17" fillId="0" borderId="0" xfId="20" applyFont="1" applyFill="1" applyBorder="1" applyAlignment="1" applyProtection="1">
      <alignment horizontal="center"/>
      <protection/>
    </xf>
    <xf numFmtId="2" fontId="11" fillId="0" borderId="6" xfId="0" applyNumberFormat="1" applyFont="1" applyBorder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2" fontId="11" fillId="0" borderId="7" xfId="0" applyNumberFormat="1" applyFont="1" applyBorder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42" fillId="0" borderId="0" xfId="0" applyFont="1" applyAlignment="1" applyProtection="1">
      <alignment horizontal="left"/>
      <protection/>
    </xf>
    <xf numFmtId="1" fontId="11" fillId="0" borderId="0" xfId="0" applyNumberFormat="1" applyFont="1" applyAlignment="1" applyProtection="1">
      <alignment/>
      <protection/>
    </xf>
    <xf numFmtId="171" fontId="11" fillId="0" borderId="0" xfId="0" applyNumberFormat="1" applyFont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44" fillId="0" borderId="0" xfId="0" applyFont="1" applyAlignment="1" applyProtection="1">
      <alignment/>
      <protection/>
    </xf>
    <xf numFmtId="171" fontId="19" fillId="0" borderId="0" xfId="0" applyNumberFormat="1" applyFont="1" applyBorder="1" applyAlignment="1" applyProtection="1">
      <alignment horizontal="left"/>
      <protection/>
    </xf>
    <xf numFmtId="170" fontId="19" fillId="0" borderId="0" xfId="0" applyNumberFormat="1" applyFont="1" applyAlignment="1" applyProtection="1">
      <alignment/>
      <protection hidden="1"/>
    </xf>
    <xf numFmtId="0" fontId="34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0" fontId="11" fillId="0" borderId="0" xfId="0" applyNumberFormat="1" applyFont="1" applyAlignment="1" applyProtection="1">
      <alignment/>
      <protection/>
    </xf>
    <xf numFmtId="0" fontId="34" fillId="0" borderId="2" xfId="0" applyFont="1" applyBorder="1" applyAlignment="1" applyProtection="1">
      <alignment horizontal="center"/>
      <protection/>
    </xf>
    <xf numFmtId="0" fontId="34" fillId="0" borderId="2" xfId="0" applyFont="1" applyBorder="1" applyAlignment="1" applyProtection="1">
      <alignment horizontal="right"/>
      <protection/>
    </xf>
    <xf numFmtId="171" fontId="19" fillId="0" borderId="0" xfId="0" applyNumberFormat="1" applyFont="1" applyBorder="1" applyAlignment="1" applyProtection="1">
      <alignment/>
      <protection/>
    </xf>
    <xf numFmtId="171" fontId="11" fillId="0" borderId="0" xfId="0" applyNumberFormat="1" applyFont="1" applyBorder="1" applyAlignment="1" applyProtection="1">
      <alignment horizontal="left"/>
      <protection/>
    </xf>
    <xf numFmtId="171" fontId="11" fillId="0" borderId="0" xfId="0" applyNumberFormat="1" applyFont="1" applyAlignment="1" applyProtection="1">
      <alignment/>
      <protection/>
    </xf>
    <xf numFmtId="0" fontId="11" fillId="0" borderId="2" xfId="0" applyFont="1" applyBorder="1" applyAlignment="1" applyProtection="1">
      <alignment/>
      <protection/>
    </xf>
    <xf numFmtId="171" fontId="11" fillId="0" borderId="2" xfId="0" applyNumberFormat="1" applyFont="1" applyBorder="1" applyAlignment="1" applyProtection="1">
      <alignment/>
      <protection/>
    </xf>
    <xf numFmtId="10" fontId="11" fillId="0" borderId="2" xfId="0" applyNumberFormat="1" applyFont="1" applyBorder="1" applyAlignment="1" applyProtection="1">
      <alignment/>
      <protection/>
    </xf>
    <xf numFmtId="172" fontId="11" fillId="0" borderId="0" xfId="0" applyNumberFormat="1" applyFont="1" applyAlignment="1" applyProtection="1">
      <alignment/>
      <protection/>
    </xf>
    <xf numFmtId="171" fontId="42" fillId="0" borderId="0" xfId="0" applyNumberFormat="1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left"/>
      <protection/>
    </xf>
    <xf numFmtId="0" fontId="34" fillId="0" borderId="0" xfId="0" applyFont="1" applyAlignment="1" applyProtection="1">
      <alignment horizontal="left"/>
      <protection/>
    </xf>
    <xf numFmtId="171" fontId="34" fillId="0" borderId="0" xfId="0" applyNumberFormat="1" applyFont="1" applyAlignment="1" applyProtection="1">
      <alignment horizontal="left"/>
      <protection/>
    </xf>
    <xf numFmtId="10" fontId="34" fillId="0" borderId="0" xfId="0" applyNumberFormat="1" applyFont="1" applyAlignment="1" applyProtection="1">
      <alignment/>
      <protection/>
    </xf>
    <xf numFmtId="5" fontId="34" fillId="0" borderId="0" xfId="0" applyNumberFormat="1" applyFont="1" applyAlignment="1" applyProtection="1">
      <alignment/>
      <protection/>
    </xf>
    <xf numFmtId="5" fontId="11" fillId="0" borderId="0" xfId="0" applyNumberFormat="1" applyFont="1" applyAlignment="1" applyProtection="1">
      <alignment horizontal="center"/>
      <protection/>
    </xf>
    <xf numFmtId="10" fontId="40" fillId="0" borderId="0" xfId="0" applyNumberFormat="1" applyFont="1" applyAlignment="1" applyProtection="1">
      <alignment horizontal="center"/>
      <protection locked="0"/>
    </xf>
    <xf numFmtId="10" fontId="11" fillId="0" borderId="0" xfId="0" applyNumberFormat="1" applyFont="1" applyAlignment="1" applyProtection="1">
      <alignment horizontal="center"/>
      <protection/>
    </xf>
    <xf numFmtId="5" fontId="19" fillId="0" borderId="0" xfId="0" applyNumberFormat="1" applyFont="1" applyAlignment="1" applyProtection="1">
      <alignment horizontal="center"/>
      <protection/>
    </xf>
    <xf numFmtId="10" fontId="19" fillId="0" borderId="0" xfId="0" applyNumberFormat="1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24" fillId="0" borderId="0" xfId="19" applyFont="1" applyBorder="1" applyAlignment="1" applyProtection="1">
      <alignment horizontal="center"/>
      <protection/>
    </xf>
    <xf numFmtId="0" fontId="30" fillId="0" borderId="0" xfId="20" applyFont="1" applyFill="1" applyBorder="1" applyAlignment="1" applyProtection="1">
      <alignment horizontal="center"/>
      <protection/>
    </xf>
    <xf numFmtId="0" fontId="12" fillId="0" borderId="0" xfId="20" applyFont="1" applyProtection="1">
      <alignment/>
      <protection/>
    </xf>
    <xf numFmtId="0" fontId="12" fillId="0" borderId="0" xfId="20" applyFont="1" applyFill="1" applyBorder="1" applyAlignment="1" applyProtection="1">
      <alignment horizontal="left"/>
      <protection/>
    </xf>
    <xf numFmtId="0" fontId="12" fillId="0" borderId="0" xfId="20" applyFont="1" applyFill="1" applyBorder="1" applyAlignment="1" applyProtection="1">
      <alignment horizontal="center"/>
      <protection/>
    </xf>
    <xf numFmtId="0" fontId="12" fillId="0" borderId="0" xfId="20" applyFont="1" applyAlignment="1" applyProtection="1">
      <alignment horizontal="left"/>
      <protection/>
    </xf>
    <xf numFmtId="0" fontId="46" fillId="0" borderId="0" xfId="20" applyFont="1" applyProtection="1">
      <alignment/>
      <protection/>
    </xf>
    <xf numFmtId="164" fontId="12" fillId="0" borderId="0" xfId="20" applyNumberFormat="1" applyFont="1" applyProtection="1">
      <alignment/>
      <protection/>
    </xf>
    <xf numFmtId="0" fontId="11" fillId="0" borderId="4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1" fillId="0" borderId="7" xfId="0" applyFont="1" applyBorder="1" applyAlignment="1" applyProtection="1">
      <alignment/>
      <protection/>
    </xf>
    <xf numFmtId="0" fontId="11" fillId="0" borderId="9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10" fontId="47" fillId="0" borderId="0" xfId="0" applyNumberFormat="1" applyFont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5" fontId="17" fillId="0" borderId="0" xfId="0" applyNumberFormat="1" applyFont="1" applyAlignment="1" applyProtection="1">
      <alignment/>
      <protection/>
    </xf>
    <xf numFmtId="0" fontId="49" fillId="0" borderId="0" xfId="0" applyFont="1" applyAlignment="1" applyProtection="1">
      <alignment horizontal="left"/>
      <protection/>
    </xf>
  </cellXfs>
  <cellStyles count="9">
    <cellStyle name="Normal" xfId="0"/>
    <cellStyle name="Comma" xfId="15"/>
    <cellStyle name="Currency" xfId="16"/>
    <cellStyle name="Followed Hyperlink" xfId="17"/>
    <cellStyle name="Hyperlink" xfId="18"/>
    <cellStyle name="Normal_FV_ANUTY" xfId="19"/>
    <cellStyle name="Normal_PV_LUMP" xfId="20"/>
    <cellStyle name="Percent" xfId="21"/>
    <cellStyle name="Percent (.00000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85725</xdr:rowOff>
    </xdr:from>
    <xdr:to>
      <xdr:col>3</xdr:col>
      <xdr:colOff>152400</xdr:colOff>
      <xdr:row>54</xdr:row>
      <xdr:rowOff>85725</xdr:rowOff>
    </xdr:to>
    <xdr:sp>
      <xdr:nvSpPr>
        <xdr:cNvPr id="1" name="Text 6"/>
        <xdr:cNvSpPr txBox="1">
          <a:spLocks noChangeArrowheads="1"/>
        </xdr:cNvSpPr>
      </xdr:nvSpPr>
      <xdr:spPr>
        <a:xfrm>
          <a:off x="0" y="8763000"/>
          <a:ext cx="22764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(c) HIR, 1991, 2007 All rights reserved</a:t>
          </a:r>
        </a:p>
      </xdr:txBody>
    </xdr:sp>
    <xdr:clientData/>
  </xdr:twoCellAnchor>
  <xdr:twoCellAnchor>
    <xdr:from>
      <xdr:col>1</xdr:col>
      <xdr:colOff>209550</xdr:colOff>
      <xdr:row>49</xdr:row>
      <xdr:rowOff>76200</xdr:rowOff>
    </xdr:from>
    <xdr:to>
      <xdr:col>6</xdr:col>
      <xdr:colOff>19050</xdr:colOff>
      <xdr:row>52</xdr:row>
      <xdr:rowOff>85725</xdr:rowOff>
    </xdr:to>
    <xdr:sp>
      <xdr:nvSpPr>
        <xdr:cNvPr id="2" name="TextBox 26"/>
        <xdr:cNvSpPr txBox="1">
          <a:spLocks noChangeArrowheads="1"/>
        </xdr:cNvSpPr>
      </xdr:nvSpPr>
      <xdr:spPr>
        <a:xfrm>
          <a:off x="542925" y="8105775"/>
          <a:ext cx="5362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1" u="none" baseline="0">
              <a:latin typeface="Times"/>
              <a:ea typeface="Times"/>
              <a:cs typeface="Times"/>
            </a:rPr>
            <a:t>Every effort has been taken to insure the accuracy of this illustration but we do not guarantee it.  This is not tax, legal, or investment advice.  It is a simple analysis which helps illustrate the time value of money.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34</xdr:row>
      <xdr:rowOff>152400</xdr:rowOff>
    </xdr:from>
    <xdr:to>
      <xdr:col>5</xdr:col>
      <xdr:colOff>361950</xdr:colOff>
      <xdr:row>38</xdr:row>
      <xdr:rowOff>19050</xdr:rowOff>
    </xdr:to>
    <xdr:sp>
      <xdr:nvSpPr>
        <xdr:cNvPr id="1" name="Rectangle 4"/>
        <xdr:cNvSpPr>
          <a:spLocks/>
        </xdr:cNvSpPr>
      </xdr:nvSpPr>
      <xdr:spPr>
        <a:xfrm>
          <a:off x="866775" y="5924550"/>
          <a:ext cx="3876675" cy="514350"/>
        </a:xfrm>
        <a:prstGeom prst="roundRect">
          <a:avLst/>
        </a:prstGeom>
        <a:noFill/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1</xdr:col>
      <xdr:colOff>9525</xdr:colOff>
      <xdr:row>42</xdr:row>
      <xdr:rowOff>47625</xdr:rowOff>
    </xdr:from>
    <xdr:ext cx="5267325" cy="466725"/>
    <xdr:sp>
      <xdr:nvSpPr>
        <xdr:cNvPr id="2" name="TextBox 38"/>
        <xdr:cNvSpPr txBox="1">
          <a:spLocks noChangeArrowheads="1"/>
        </xdr:cNvSpPr>
      </xdr:nvSpPr>
      <xdr:spPr>
        <a:xfrm>
          <a:off x="438150" y="7115175"/>
          <a:ext cx="52673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1" u="none" baseline="0">
              <a:solidFill>
                <a:srgbClr val="000080"/>
              </a:solidFill>
              <a:latin typeface="Times"/>
              <a:ea typeface="Times"/>
              <a:cs typeface="Times"/>
            </a:rPr>
            <a:t>Every effort has been taken to insure the accuracy of this illustration but we do not guarantee it.  This is not tax, legal, or investment advice.  It is a simple analysis which helps illustrate the time value of money in a withdrawal mode.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12</xdr:row>
      <xdr:rowOff>95250</xdr:rowOff>
    </xdr:from>
    <xdr:to>
      <xdr:col>6</xdr:col>
      <xdr:colOff>828675</xdr:colOff>
      <xdr:row>15</xdr:row>
      <xdr:rowOff>0</xdr:rowOff>
    </xdr:to>
    <xdr:sp>
      <xdr:nvSpPr>
        <xdr:cNvPr id="1" name="TextBox 30"/>
        <xdr:cNvSpPr txBox="1">
          <a:spLocks noChangeArrowheads="1"/>
        </xdr:cNvSpPr>
      </xdr:nvSpPr>
      <xdr:spPr>
        <a:xfrm>
          <a:off x="323850" y="2209800"/>
          <a:ext cx="5762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1" u="none" baseline="0">
              <a:latin typeface="Times"/>
              <a:ea typeface="Times"/>
              <a:cs typeface="Times"/>
            </a:rPr>
            <a:t>Every effort has been taken to insure the accuracy of this illustration but we do not guarantee it.  This is not tax, legal, or investment advice.  It is a simple analysis which helps illustrate the time value of money.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28575</xdr:rowOff>
    </xdr:from>
    <xdr:to>
      <xdr:col>6</xdr:col>
      <xdr:colOff>1314450</xdr:colOff>
      <xdr:row>24</xdr:row>
      <xdr:rowOff>38100</xdr:rowOff>
    </xdr:to>
    <xdr:sp>
      <xdr:nvSpPr>
        <xdr:cNvPr id="1" name="TextBox 34"/>
        <xdr:cNvSpPr txBox="1">
          <a:spLocks noChangeArrowheads="1"/>
        </xdr:cNvSpPr>
      </xdr:nvSpPr>
      <xdr:spPr>
        <a:xfrm>
          <a:off x="295275" y="3590925"/>
          <a:ext cx="5495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1" u="none" baseline="0">
              <a:solidFill>
                <a:srgbClr val="000080"/>
              </a:solidFill>
              <a:latin typeface="Times"/>
              <a:ea typeface="Times"/>
              <a:cs typeface="Times"/>
            </a:rPr>
            <a:t>Every effort has been taken to insure the accuracy of this illustration but we do not guarantee it.  This is not tax, legal, or investment advice.  It is a simple analysis which helps illustrate the time value of money.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104775</xdr:rowOff>
    </xdr:from>
    <xdr:to>
      <xdr:col>6</xdr:col>
      <xdr:colOff>1238250</xdr:colOff>
      <xdr:row>13</xdr:row>
      <xdr:rowOff>85725</xdr:rowOff>
    </xdr:to>
    <xdr:sp>
      <xdr:nvSpPr>
        <xdr:cNvPr id="1" name="TextBox 34"/>
        <xdr:cNvSpPr txBox="1">
          <a:spLocks noChangeArrowheads="1"/>
        </xdr:cNvSpPr>
      </xdr:nvSpPr>
      <xdr:spPr>
        <a:xfrm>
          <a:off x="428625" y="1790700"/>
          <a:ext cx="54578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1" u="none" baseline="0">
              <a:latin typeface="Times"/>
              <a:ea typeface="Times"/>
              <a:cs typeface="Times"/>
            </a:rPr>
            <a:t>Every effort has been taken to insure the accuracy of this illustration but we do not guarantee it.  This is not tax, legal, or investment advice.  It is a simple analysis which helps illustrate the time value of money.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51</xdr:row>
      <xdr:rowOff>47625</xdr:rowOff>
    </xdr:from>
    <xdr:to>
      <xdr:col>5</xdr:col>
      <xdr:colOff>476250</xdr:colOff>
      <xdr:row>54</xdr:row>
      <xdr:rowOff>57150</xdr:rowOff>
    </xdr:to>
    <xdr:sp>
      <xdr:nvSpPr>
        <xdr:cNvPr id="1" name="TextBox 31"/>
        <xdr:cNvSpPr txBox="1">
          <a:spLocks noChangeArrowheads="1"/>
        </xdr:cNvSpPr>
      </xdr:nvSpPr>
      <xdr:spPr>
        <a:xfrm>
          <a:off x="619125" y="8334375"/>
          <a:ext cx="5419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1" u="none" baseline="0">
              <a:latin typeface="Times"/>
              <a:ea typeface="Times"/>
              <a:cs typeface="Times"/>
            </a:rPr>
            <a:t>Every effort has been taken to insure the accuracy of this illustration but we do not guarantee it.  This is not tax, legal, or investment advice.  It is a simple analysis which helps illustrate the time value of money.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showGridLines="0" showRowColHeaders="0" tabSelected="1" workbookViewId="0" topLeftCell="A1">
      <selection activeCell="A47" sqref="A47"/>
    </sheetView>
  </sheetViews>
  <sheetFormatPr defaultColWidth="9.00390625" defaultRowHeight="12.75"/>
  <cols>
    <col min="1" max="1" width="6.25390625" style="30" customWidth="1"/>
    <col min="2" max="16384" width="9.25390625" style="30" customWidth="1"/>
  </cols>
  <sheetData>
    <row r="1" spans="2:8" ht="15.75">
      <c r="B1" s="32" t="s">
        <v>39</v>
      </c>
      <c r="C1" s="31"/>
      <c r="D1" s="31"/>
      <c r="E1" s="31"/>
      <c r="F1" s="31"/>
      <c r="G1" s="31"/>
      <c r="H1" s="31"/>
    </row>
    <row r="2" spans="2:8" ht="15">
      <c r="B2" s="33" t="s">
        <v>36</v>
      </c>
      <c r="C2" s="31"/>
      <c r="D2" s="31"/>
      <c r="E2" s="31"/>
      <c r="F2" s="31"/>
      <c r="G2" s="31"/>
      <c r="H2" s="31"/>
    </row>
    <row r="3" spans="2:8" ht="15">
      <c r="B3" s="33" t="s">
        <v>63</v>
      </c>
      <c r="C3" s="31"/>
      <c r="D3" s="31"/>
      <c r="E3" s="31"/>
      <c r="F3" s="31"/>
      <c r="G3" s="31"/>
      <c r="H3" s="31"/>
    </row>
    <row r="4" spans="2:9" ht="15">
      <c r="B4" s="35" t="s">
        <v>38</v>
      </c>
      <c r="C4" s="36"/>
      <c r="D4" s="36"/>
      <c r="E4" s="36"/>
      <c r="F4" s="36"/>
      <c r="G4" s="36"/>
      <c r="H4" s="36"/>
      <c r="I4" s="37"/>
    </row>
    <row r="5" spans="3:8" ht="15">
      <c r="C5" s="31"/>
      <c r="D5" s="31"/>
      <c r="E5" s="31"/>
      <c r="F5" s="31"/>
      <c r="G5" s="31"/>
      <c r="H5" s="31"/>
    </row>
    <row r="6" spans="3:8" ht="15">
      <c r="C6" s="31"/>
      <c r="D6" s="31"/>
      <c r="E6" s="31"/>
      <c r="F6" s="31"/>
      <c r="G6" s="31"/>
      <c r="H6" s="31"/>
    </row>
    <row r="7" spans="2:8" ht="15.75">
      <c r="B7" s="32" t="s">
        <v>66</v>
      </c>
      <c r="C7" s="31"/>
      <c r="D7" s="31"/>
      <c r="E7" s="31"/>
      <c r="F7" s="31"/>
      <c r="G7" s="31"/>
      <c r="H7" s="31"/>
    </row>
    <row r="8" spans="2:8" ht="15.75">
      <c r="B8" s="32" t="s">
        <v>49</v>
      </c>
      <c r="C8" s="31"/>
      <c r="D8" s="31"/>
      <c r="E8" s="31"/>
      <c r="F8" s="31"/>
      <c r="G8" s="31"/>
      <c r="H8" s="31"/>
    </row>
    <row r="9" spans="2:8" ht="15">
      <c r="B9" s="31"/>
      <c r="C9" s="31"/>
      <c r="D9" s="31"/>
      <c r="E9" s="31"/>
      <c r="F9" s="31"/>
      <c r="G9" s="31"/>
      <c r="H9" s="31"/>
    </row>
    <row r="10" spans="2:8" ht="15">
      <c r="B10" s="34" t="s">
        <v>64</v>
      </c>
      <c r="C10" s="31"/>
      <c r="D10" s="31"/>
      <c r="E10" s="31"/>
      <c r="F10" s="31"/>
      <c r="G10" s="31"/>
      <c r="H10" s="31"/>
    </row>
    <row r="11" ht="12.75">
      <c r="B11" s="34" t="s">
        <v>65</v>
      </c>
    </row>
  </sheetData>
  <sheetProtection password="CF42" sheet="1" objects="1" scenarios="1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showRowColHeaders="0" defaultGridColor="0" colorId="12" workbookViewId="0" topLeftCell="A1">
      <selection activeCell="A1" sqref="A1"/>
    </sheetView>
  </sheetViews>
  <sheetFormatPr defaultColWidth="9.00390625" defaultRowHeight="12.75"/>
  <cols>
    <col min="1" max="1" width="4.375" style="30" customWidth="1"/>
    <col min="2" max="2" width="9.25390625" style="30" customWidth="1"/>
    <col min="3" max="3" width="14.25390625" style="30" customWidth="1"/>
    <col min="4" max="4" width="16.25390625" style="30" customWidth="1"/>
    <col min="5" max="5" width="18.125" style="30" customWidth="1"/>
    <col min="6" max="6" width="15.00390625" style="30" customWidth="1"/>
    <col min="7" max="7" width="7.125" style="30" customWidth="1"/>
    <col min="8" max="8" width="6.25390625" style="30" customWidth="1"/>
    <col min="9" max="11" width="9.25390625" style="30" customWidth="1"/>
    <col min="12" max="12" width="6.875" style="30" customWidth="1"/>
    <col min="13" max="13" width="5.125" style="30" customWidth="1"/>
    <col min="14" max="21" width="9.25390625" style="30" customWidth="1"/>
    <col min="22" max="22" width="4.75390625" style="30" customWidth="1"/>
    <col min="23" max="23" width="5.00390625" style="30" customWidth="1"/>
    <col min="24" max="16384" width="9.25390625" style="30" customWidth="1"/>
  </cols>
  <sheetData>
    <row r="1" ht="12.75" customHeight="1">
      <c r="B1" s="163" t="s">
        <v>40</v>
      </c>
    </row>
    <row r="2" spans="1:8" ht="12.75">
      <c r="A2" s="215"/>
      <c r="B2" s="215"/>
      <c r="C2" s="215"/>
      <c r="D2" s="215"/>
      <c r="E2" s="215"/>
      <c r="F2" s="215"/>
      <c r="G2" s="215"/>
      <c r="H2" s="216"/>
    </row>
    <row r="3" spans="2:8" ht="20.25">
      <c r="B3" s="219" t="s">
        <v>41</v>
      </c>
      <c r="H3" s="217"/>
    </row>
    <row r="4" ht="12.75">
      <c r="H4" s="217"/>
    </row>
    <row r="5" spans="3:8" ht="12.75">
      <c r="C5" s="40">
        <f>$C$9*(1-$E$6)</f>
        <v>0.0504</v>
      </c>
      <c r="D5" s="197" t="s">
        <v>0</v>
      </c>
      <c r="E5" s="42">
        <v>100000</v>
      </c>
      <c r="F5" s="43"/>
      <c r="H5" s="217"/>
    </row>
    <row r="6" spans="4:8" ht="12.75">
      <c r="D6" s="197" t="s">
        <v>1</v>
      </c>
      <c r="E6" s="44">
        <v>0.28</v>
      </c>
      <c r="H6" s="217"/>
    </row>
    <row r="7" spans="2:8" ht="12.75">
      <c r="B7" s="38" t="s">
        <v>67</v>
      </c>
      <c r="C7" s="39"/>
      <c r="D7" s="39"/>
      <c r="E7" s="221"/>
      <c r="F7" s="39"/>
      <c r="H7" s="217"/>
    </row>
    <row r="8" spans="2:8" ht="12.75">
      <c r="B8" s="220"/>
      <c r="C8" s="183" t="s">
        <v>2</v>
      </c>
      <c r="D8" s="222" t="s">
        <v>42</v>
      </c>
      <c r="E8" s="183" t="s">
        <v>43</v>
      </c>
      <c r="F8" s="183" t="s">
        <v>43</v>
      </c>
      <c r="G8" s="43"/>
      <c r="H8" s="217"/>
    </row>
    <row r="9" spans="2:8" ht="12.75">
      <c r="B9" s="186" t="s">
        <v>3</v>
      </c>
      <c r="C9" s="45">
        <v>0.07</v>
      </c>
      <c r="D9" s="45">
        <v>0.07</v>
      </c>
      <c r="E9" s="187" t="s">
        <v>45</v>
      </c>
      <c r="F9" s="187" t="s">
        <v>44</v>
      </c>
      <c r="G9" s="43"/>
      <c r="H9" s="217"/>
    </row>
    <row r="10" spans="2:8" ht="12.75">
      <c r="B10" s="206">
        <v>1</v>
      </c>
      <c r="C10" s="223">
        <f>PUT*(1+$C$5)</f>
        <v>105040</v>
      </c>
      <c r="D10" s="223">
        <f>PUT*(1+D9)</f>
        <v>107000</v>
      </c>
      <c r="E10" s="223">
        <f aca="true" t="shared" si="0" ref="E10:E49">(+D10-PUT)*0.72+PUT</f>
        <v>105040</v>
      </c>
      <c r="F10" s="223">
        <f aca="true" t="shared" si="1" ref="F10:F49">E10-C10</f>
        <v>0</v>
      </c>
      <c r="H10" s="217"/>
    </row>
    <row r="11" spans="2:8" ht="12.75">
      <c r="B11" s="206">
        <v>2</v>
      </c>
      <c r="C11" s="223">
        <f aca="true" t="shared" si="2" ref="C11:C49">C10*($C$5+1)</f>
        <v>110334.016</v>
      </c>
      <c r="D11" s="223">
        <f aca="true" t="shared" si="3" ref="D11:D49">D10*(1+$D$9)</f>
        <v>114490</v>
      </c>
      <c r="E11" s="223">
        <f t="shared" si="0"/>
        <v>110432.8</v>
      </c>
      <c r="F11" s="223">
        <f t="shared" si="1"/>
        <v>98.78399999999965</v>
      </c>
      <c r="H11" s="217"/>
    </row>
    <row r="12" spans="2:8" ht="12.75">
      <c r="B12" s="206">
        <v>3</v>
      </c>
      <c r="C12" s="223">
        <f t="shared" si="2"/>
        <v>115894.8504064</v>
      </c>
      <c r="D12" s="223">
        <f t="shared" si="3"/>
        <v>122504.3</v>
      </c>
      <c r="E12" s="223">
        <f t="shared" si="0"/>
        <v>116203.096</v>
      </c>
      <c r="F12" s="223">
        <f t="shared" si="1"/>
        <v>308.2455936000042</v>
      </c>
      <c r="H12" s="217"/>
    </row>
    <row r="13" spans="2:8" ht="12.75">
      <c r="B13" s="206">
        <v>4</v>
      </c>
      <c r="C13" s="223">
        <f t="shared" si="2"/>
        <v>121735.95086688256</v>
      </c>
      <c r="D13" s="223">
        <f t="shared" si="3"/>
        <v>131079.60100000002</v>
      </c>
      <c r="E13" s="223">
        <f t="shared" si="0"/>
        <v>122377.31272000002</v>
      </c>
      <c r="F13" s="223">
        <f t="shared" si="1"/>
        <v>641.3618531174579</v>
      </c>
      <c r="H13" s="217"/>
    </row>
    <row r="14" spans="2:8" ht="12.75">
      <c r="B14" s="206">
        <v>5</v>
      </c>
      <c r="C14" s="223">
        <f t="shared" si="2"/>
        <v>127871.44279057343</v>
      </c>
      <c r="D14" s="223">
        <f t="shared" si="3"/>
        <v>140255.17307000005</v>
      </c>
      <c r="E14" s="223">
        <f t="shared" si="0"/>
        <v>128983.72461040004</v>
      </c>
      <c r="F14" s="223">
        <f t="shared" si="1"/>
        <v>1112.2818198266032</v>
      </c>
      <c r="H14" s="217"/>
    </row>
    <row r="15" spans="2:8" ht="12.75">
      <c r="B15" s="206">
        <v>6</v>
      </c>
      <c r="C15" s="223">
        <f t="shared" si="2"/>
        <v>134316.16350721833</v>
      </c>
      <c r="D15" s="223">
        <f t="shared" si="3"/>
        <v>150073.03518490007</v>
      </c>
      <c r="E15" s="223">
        <f t="shared" si="0"/>
        <v>136052.58533312805</v>
      </c>
      <c r="F15" s="223">
        <f t="shared" si="1"/>
        <v>1736.4218259097252</v>
      </c>
      <c r="H15" s="217"/>
    </row>
    <row r="16" spans="2:8" ht="12.75">
      <c r="B16" s="206">
        <v>7</v>
      </c>
      <c r="C16" s="223">
        <f t="shared" si="2"/>
        <v>141085.69814798213</v>
      </c>
      <c r="D16" s="223">
        <f t="shared" si="3"/>
        <v>160578.14764784308</v>
      </c>
      <c r="E16" s="223">
        <f t="shared" si="0"/>
        <v>143616.266306447</v>
      </c>
      <c r="F16" s="223">
        <f t="shared" si="1"/>
        <v>2530.5681584648846</v>
      </c>
      <c r="H16" s="217"/>
    </row>
    <row r="17" spans="2:8" ht="12.75">
      <c r="B17" s="206">
        <v>8</v>
      </c>
      <c r="C17" s="223">
        <f t="shared" si="2"/>
        <v>148196.41733464043</v>
      </c>
      <c r="D17" s="223">
        <f t="shared" si="3"/>
        <v>171818.61798319212</v>
      </c>
      <c r="E17" s="223">
        <f t="shared" si="0"/>
        <v>151709.40494789832</v>
      </c>
      <c r="F17" s="223">
        <f t="shared" si="1"/>
        <v>3512.987613257894</v>
      </c>
      <c r="H17" s="217"/>
    </row>
    <row r="18" spans="2:8" ht="12.75">
      <c r="B18" s="206">
        <v>9</v>
      </c>
      <c r="C18" s="223">
        <f t="shared" si="2"/>
        <v>155665.51676830632</v>
      </c>
      <c r="D18" s="223">
        <f t="shared" si="3"/>
        <v>183845.92124201558</v>
      </c>
      <c r="E18" s="223">
        <f t="shared" si="0"/>
        <v>160369.06329425122</v>
      </c>
      <c r="F18" s="223">
        <f t="shared" si="1"/>
        <v>4703.546525944897</v>
      </c>
      <c r="H18" s="217"/>
    </row>
    <row r="19" spans="2:8" ht="12.75">
      <c r="B19" s="182">
        <v>10</v>
      </c>
      <c r="C19" s="200">
        <f t="shared" si="2"/>
        <v>163511.05881342897</v>
      </c>
      <c r="D19" s="200">
        <f t="shared" si="3"/>
        <v>196715.1357289567</v>
      </c>
      <c r="E19" s="200">
        <f t="shared" si="0"/>
        <v>169634.89772484882</v>
      </c>
      <c r="F19" s="200">
        <f t="shared" si="1"/>
        <v>6123.838911419851</v>
      </c>
      <c r="H19" s="217"/>
    </row>
    <row r="20" spans="2:8" ht="12.75">
      <c r="B20" s="206">
        <v>11</v>
      </c>
      <c r="C20" s="223">
        <f t="shared" si="2"/>
        <v>171752.0161776258</v>
      </c>
      <c r="D20" s="223">
        <f t="shared" si="3"/>
        <v>210485.19522998368</v>
      </c>
      <c r="E20" s="223">
        <f t="shared" si="0"/>
        <v>179549.34056558827</v>
      </c>
      <c r="F20" s="223">
        <f t="shared" si="1"/>
        <v>7797.324387962464</v>
      </c>
      <c r="H20" s="217"/>
    </row>
    <row r="21" spans="2:8" ht="12.75">
      <c r="B21" s="206">
        <v>12</v>
      </c>
      <c r="C21" s="223">
        <f t="shared" si="2"/>
        <v>180408.31779297814</v>
      </c>
      <c r="D21" s="223">
        <f t="shared" si="3"/>
        <v>225219.15889608255</v>
      </c>
      <c r="E21" s="223">
        <f t="shared" si="0"/>
        <v>190157.79440517945</v>
      </c>
      <c r="F21" s="223">
        <f t="shared" si="1"/>
        <v>9749.47661220131</v>
      </c>
      <c r="H21" s="217"/>
    </row>
    <row r="22" spans="2:8" ht="12.75">
      <c r="B22" s="206">
        <v>13</v>
      </c>
      <c r="C22" s="223">
        <f t="shared" si="2"/>
        <v>189500.89700974422</v>
      </c>
      <c r="D22" s="223">
        <f t="shared" si="3"/>
        <v>240984.50001880835</v>
      </c>
      <c r="E22" s="223">
        <f t="shared" si="0"/>
        <v>201508.840013542</v>
      </c>
      <c r="F22" s="223">
        <f t="shared" si="1"/>
        <v>12007.943003797787</v>
      </c>
      <c r="H22" s="217"/>
    </row>
    <row r="23" spans="2:8" ht="12.75">
      <c r="B23" s="206">
        <v>14</v>
      </c>
      <c r="C23" s="223">
        <f t="shared" si="2"/>
        <v>199051.74221903534</v>
      </c>
      <c r="D23" s="223">
        <f t="shared" si="3"/>
        <v>257853.41502012496</v>
      </c>
      <c r="E23" s="223">
        <f t="shared" si="0"/>
        <v>213654.45881448995</v>
      </c>
      <c r="F23" s="223">
        <f t="shared" si="1"/>
        <v>14602.716595454607</v>
      </c>
      <c r="H23" s="217"/>
    </row>
    <row r="24" spans="2:8" ht="12.75">
      <c r="B24" s="206">
        <v>15</v>
      </c>
      <c r="C24" s="223">
        <f t="shared" si="2"/>
        <v>209083.95002687472</v>
      </c>
      <c r="D24" s="223">
        <f t="shared" si="3"/>
        <v>275903.1540715337</v>
      </c>
      <c r="E24" s="223">
        <f t="shared" si="0"/>
        <v>226650.27093150426</v>
      </c>
      <c r="F24" s="223">
        <f t="shared" si="1"/>
        <v>17566.320904629538</v>
      </c>
      <c r="H24" s="217"/>
    </row>
    <row r="25" spans="2:8" ht="12.75">
      <c r="B25" s="206">
        <v>16</v>
      </c>
      <c r="C25" s="223">
        <f t="shared" si="2"/>
        <v>219621.78110822922</v>
      </c>
      <c r="D25" s="223">
        <f t="shared" si="3"/>
        <v>295216.3748565411</v>
      </c>
      <c r="E25" s="223">
        <f t="shared" si="0"/>
        <v>240555.78989670958</v>
      </c>
      <c r="F25" s="223">
        <f t="shared" si="1"/>
        <v>20934.008788480365</v>
      </c>
      <c r="H25" s="217"/>
    </row>
    <row r="26" spans="2:8" ht="12.75">
      <c r="B26" s="206">
        <v>17</v>
      </c>
      <c r="C26" s="223">
        <f t="shared" si="2"/>
        <v>230690.71887608396</v>
      </c>
      <c r="D26" s="223">
        <f t="shared" si="3"/>
        <v>315881.521096499</v>
      </c>
      <c r="E26" s="223">
        <f t="shared" si="0"/>
        <v>255434.69518947927</v>
      </c>
      <c r="F26" s="223">
        <f t="shared" si="1"/>
        <v>24743.97631339531</v>
      </c>
      <c r="H26" s="217"/>
    </row>
    <row r="27" spans="2:8" ht="12.75">
      <c r="B27" s="206">
        <v>18</v>
      </c>
      <c r="C27" s="223">
        <f t="shared" si="2"/>
        <v>242317.53110743858</v>
      </c>
      <c r="D27" s="223">
        <f t="shared" si="3"/>
        <v>337993.227573254</v>
      </c>
      <c r="E27" s="223">
        <f t="shared" si="0"/>
        <v>271355.12385274284</v>
      </c>
      <c r="F27" s="223">
        <f t="shared" si="1"/>
        <v>29037.592745304253</v>
      </c>
      <c r="H27" s="217"/>
    </row>
    <row r="28" spans="2:8" ht="12.75">
      <c r="B28" s="206">
        <v>19</v>
      </c>
      <c r="C28" s="223">
        <f t="shared" si="2"/>
        <v>254530.33467525349</v>
      </c>
      <c r="D28" s="223">
        <f t="shared" si="3"/>
        <v>361652.7535033818</v>
      </c>
      <c r="E28" s="223">
        <f t="shared" si="0"/>
        <v>288389.9825224349</v>
      </c>
      <c r="F28" s="223">
        <f t="shared" si="1"/>
        <v>33859.64784718142</v>
      </c>
      <c r="H28" s="217"/>
    </row>
    <row r="29" spans="2:8" ht="12.75">
      <c r="B29" s="182">
        <v>20</v>
      </c>
      <c r="C29" s="200">
        <f t="shared" si="2"/>
        <v>267358.66354288626</v>
      </c>
      <c r="D29" s="200">
        <f t="shared" si="3"/>
        <v>386968.44624861854</v>
      </c>
      <c r="E29" s="200">
        <f t="shared" si="0"/>
        <v>306617.2812990054</v>
      </c>
      <c r="F29" s="200">
        <f t="shared" si="1"/>
        <v>39258.617756119114</v>
      </c>
      <c r="H29" s="217"/>
    </row>
    <row r="30" spans="2:8" ht="12.75">
      <c r="B30" s="206">
        <v>21</v>
      </c>
      <c r="C30" s="223">
        <f t="shared" si="2"/>
        <v>280833.5401854477</v>
      </c>
      <c r="D30" s="223">
        <f t="shared" si="3"/>
        <v>414056.2374860219</v>
      </c>
      <c r="E30" s="223">
        <f t="shared" si="0"/>
        <v>326120.49098993576</v>
      </c>
      <c r="F30" s="223">
        <f t="shared" si="1"/>
        <v>45286.950804488035</v>
      </c>
      <c r="H30" s="217"/>
    </row>
    <row r="31" spans="2:8" ht="12.75">
      <c r="B31" s="206">
        <v>22</v>
      </c>
      <c r="C31" s="223">
        <f t="shared" si="2"/>
        <v>294987.5506107943</v>
      </c>
      <c r="D31" s="223">
        <f t="shared" si="3"/>
        <v>443040.17411004344</v>
      </c>
      <c r="E31" s="223">
        <f t="shared" si="0"/>
        <v>346988.9253592313</v>
      </c>
      <c r="F31" s="223">
        <f t="shared" si="1"/>
        <v>52001.374748437025</v>
      </c>
      <c r="H31" s="217"/>
    </row>
    <row r="32" spans="2:8" ht="12.75">
      <c r="B32" s="206">
        <v>23</v>
      </c>
      <c r="C32" s="223">
        <f t="shared" si="2"/>
        <v>309854.9231615783</v>
      </c>
      <c r="D32" s="223">
        <f t="shared" si="3"/>
        <v>474052.98629774654</v>
      </c>
      <c r="E32" s="223">
        <f t="shared" si="0"/>
        <v>369318.1501343775</v>
      </c>
      <c r="F32" s="223">
        <f t="shared" si="1"/>
        <v>59463.226972799166</v>
      </c>
      <c r="H32" s="217"/>
    </row>
    <row r="33" spans="2:8" ht="12.75">
      <c r="B33" s="206">
        <v>24</v>
      </c>
      <c r="C33" s="223">
        <f t="shared" si="2"/>
        <v>325471.61128892185</v>
      </c>
      <c r="D33" s="223">
        <f t="shared" si="3"/>
        <v>507236.69533858885</v>
      </c>
      <c r="E33" s="223">
        <f t="shared" si="0"/>
        <v>393210.42064378393</v>
      </c>
      <c r="F33" s="223">
        <f t="shared" si="1"/>
        <v>67738.80935486208</v>
      </c>
      <c r="H33" s="217"/>
    </row>
    <row r="34" spans="2:8" ht="12.75">
      <c r="B34" s="206">
        <v>25</v>
      </c>
      <c r="C34" s="223">
        <f t="shared" si="2"/>
        <v>341875.38049788354</v>
      </c>
      <c r="D34" s="223">
        <f t="shared" si="3"/>
        <v>542743.26401229</v>
      </c>
      <c r="E34" s="223">
        <f t="shared" si="0"/>
        <v>418775.15008884884</v>
      </c>
      <c r="F34" s="223">
        <f t="shared" si="1"/>
        <v>76899.7695909653</v>
      </c>
      <c r="H34" s="217"/>
    </row>
    <row r="35" spans="2:8" ht="12.75">
      <c r="B35" s="206">
        <v>26</v>
      </c>
      <c r="C35" s="223">
        <f t="shared" si="2"/>
        <v>359105.8996749769</v>
      </c>
      <c r="D35" s="223">
        <f t="shared" si="3"/>
        <v>580735.2924931503</v>
      </c>
      <c r="E35" s="223">
        <f t="shared" si="0"/>
        <v>446129.41059506824</v>
      </c>
      <c r="F35" s="223">
        <f t="shared" si="1"/>
        <v>87023.51092009136</v>
      </c>
      <c r="H35" s="217"/>
    </row>
    <row r="36" spans="2:8" ht="12.75">
      <c r="B36" s="206">
        <v>27</v>
      </c>
      <c r="C36" s="223">
        <f t="shared" si="2"/>
        <v>377204.8370185957</v>
      </c>
      <c r="D36" s="223">
        <f t="shared" si="3"/>
        <v>621386.7629676709</v>
      </c>
      <c r="E36" s="223">
        <f t="shared" si="0"/>
        <v>475398.46933672304</v>
      </c>
      <c r="F36" s="223">
        <f t="shared" si="1"/>
        <v>98193.63231812732</v>
      </c>
      <c r="H36" s="217"/>
    </row>
    <row r="37" spans="2:8" ht="12.75">
      <c r="B37" s="206">
        <v>28</v>
      </c>
      <c r="C37" s="223">
        <f t="shared" si="2"/>
        <v>396215.9608043329</v>
      </c>
      <c r="D37" s="223">
        <f t="shared" si="3"/>
        <v>664883.8363754079</v>
      </c>
      <c r="E37" s="223">
        <f t="shared" si="0"/>
        <v>506716.3621902937</v>
      </c>
      <c r="F37" s="223">
        <f t="shared" si="1"/>
        <v>110500.40138596075</v>
      </c>
      <c r="H37" s="217"/>
    </row>
    <row r="38" spans="2:8" ht="12.75">
      <c r="B38" s="206">
        <v>29</v>
      </c>
      <c r="C38" s="223">
        <f t="shared" si="2"/>
        <v>416185.2452288713</v>
      </c>
      <c r="D38" s="223">
        <f t="shared" si="3"/>
        <v>711425.7049216864</v>
      </c>
      <c r="E38" s="223">
        <f t="shared" si="0"/>
        <v>540226.5075436141</v>
      </c>
      <c r="F38" s="223">
        <f t="shared" si="1"/>
        <v>124041.26231474284</v>
      </c>
      <c r="H38" s="217"/>
    </row>
    <row r="39" spans="2:8" ht="12.75">
      <c r="B39" s="182">
        <v>30</v>
      </c>
      <c r="C39" s="200">
        <f t="shared" si="2"/>
        <v>437160.98158840643</v>
      </c>
      <c r="D39" s="200">
        <f t="shared" si="3"/>
        <v>761225.5042662045</v>
      </c>
      <c r="E39" s="200">
        <f t="shared" si="0"/>
        <v>576082.3630716673</v>
      </c>
      <c r="F39" s="200">
        <f t="shared" si="1"/>
        <v>138921.38148326083</v>
      </c>
      <c r="H39" s="217"/>
    </row>
    <row r="40" spans="2:8" ht="12.75">
      <c r="B40" s="206">
        <v>31</v>
      </c>
      <c r="C40" s="223">
        <f t="shared" si="2"/>
        <v>459193.8950604621</v>
      </c>
      <c r="D40" s="223">
        <f t="shared" si="3"/>
        <v>814511.2895648389</v>
      </c>
      <c r="E40" s="223">
        <f t="shared" si="0"/>
        <v>614448.1284866839</v>
      </c>
      <c r="F40" s="223">
        <f t="shared" si="1"/>
        <v>155254.23342622182</v>
      </c>
      <c r="H40" s="217"/>
    </row>
    <row r="41" spans="2:8" ht="12.75">
      <c r="B41" s="206">
        <v>32</v>
      </c>
      <c r="C41" s="223">
        <f t="shared" si="2"/>
        <v>482337.2673715094</v>
      </c>
      <c r="D41" s="223">
        <f t="shared" si="3"/>
        <v>871527.0798343776</v>
      </c>
      <c r="E41" s="223">
        <f t="shared" si="0"/>
        <v>655499.4974807518</v>
      </c>
      <c r="F41" s="223">
        <f t="shared" si="1"/>
        <v>173162.23010924243</v>
      </c>
      <c r="H41" s="217"/>
    </row>
    <row r="42" spans="2:8" ht="12.75">
      <c r="B42" s="206">
        <v>33</v>
      </c>
      <c r="C42" s="223">
        <f t="shared" si="2"/>
        <v>506647.06564703345</v>
      </c>
      <c r="D42" s="223">
        <f t="shared" si="3"/>
        <v>932533.9754227841</v>
      </c>
      <c r="E42" s="223">
        <f t="shared" si="0"/>
        <v>699424.4623044046</v>
      </c>
      <c r="F42" s="223">
        <f t="shared" si="1"/>
        <v>192777.39665737114</v>
      </c>
      <c r="H42" s="217"/>
    </row>
    <row r="43" spans="2:8" ht="12.75">
      <c r="B43" s="206">
        <v>34</v>
      </c>
      <c r="C43" s="223">
        <f t="shared" si="2"/>
        <v>532182.077755644</v>
      </c>
      <c r="D43" s="223">
        <f t="shared" si="3"/>
        <v>997811.353702379</v>
      </c>
      <c r="E43" s="223">
        <f t="shared" si="0"/>
        <v>746424.1746657129</v>
      </c>
      <c r="F43" s="223">
        <f t="shared" si="1"/>
        <v>214242.09691006888</v>
      </c>
      <c r="H43" s="217"/>
    </row>
    <row r="44" spans="2:8" ht="12.75">
      <c r="B44" s="206">
        <v>35</v>
      </c>
      <c r="C44" s="223">
        <f t="shared" si="2"/>
        <v>559004.0544745284</v>
      </c>
      <c r="D44" s="223">
        <f t="shared" si="3"/>
        <v>1067658.1484615456</v>
      </c>
      <c r="E44" s="223">
        <f t="shared" si="0"/>
        <v>796713.8668923128</v>
      </c>
      <c r="F44" s="223">
        <f t="shared" si="1"/>
        <v>237709.81241778436</v>
      </c>
      <c r="H44" s="217"/>
    </row>
    <row r="45" spans="2:8" ht="12.75">
      <c r="B45" s="206">
        <v>36</v>
      </c>
      <c r="C45" s="223">
        <f t="shared" si="2"/>
        <v>587177.8588200447</v>
      </c>
      <c r="D45" s="223">
        <f t="shared" si="3"/>
        <v>1142394.2188538539</v>
      </c>
      <c r="E45" s="223">
        <f t="shared" si="0"/>
        <v>850523.8375747747</v>
      </c>
      <c r="F45" s="223">
        <f t="shared" si="1"/>
        <v>263345.9787547301</v>
      </c>
      <c r="H45" s="217"/>
    </row>
    <row r="46" spans="2:8" ht="12.75">
      <c r="B46" s="206">
        <v>37</v>
      </c>
      <c r="C46" s="223">
        <f t="shared" si="2"/>
        <v>616771.622904575</v>
      </c>
      <c r="D46" s="223">
        <f t="shared" si="3"/>
        <v>1222361.8141736237</v>
      </c>
      <c r="E46" s="223">
        <f t="shared" si="0"/>
        <v>908100.5062050091</v>
      </c>
      <c r="F46" s="223">
        <f t="shared" si="1"/>
        <v>291328.8833004341</v>
      </c>
      <c r="H46" s="217"/>
    </row>
    <row r="47" spans="2:8" ht="12.75">
      <c r="B47" s="206">
        <v>38</v>
      </c>
      <c r="C47" s="223">
        <f t="shared" si="2"/>
        <v>647856.9126989655</v>
      </c>
      <c r="D47" s="223">
        <f t="shared" si="3"/>
        <v>1307927.1411657773</v>
      </c>
      <c r="E47" s="223">
        <f t="shared" si="0"/>
        <v>969707.5416393597</v>
      </c>
      <c r="F47" s="223">
        <f t="shared" si="1"/>
        <v>321850.62894039415</v>
      </c>
      <c r="H47" s="217"/>
    </row>
    <row r="48" spans="2:8" ht="12.75">
      <c r="B48" s="206">
        <v>39</v>
      </c>
      <c r="C48" s="223">
        <f t="shared" si="2"/>
        <v>680508.9010989934</v>
      </c>
      <c r="D48" s="223">
        <f t="shared" si="3"/>
        <v>1399482.041047382</v>
      </c>
      <c r="E48" s="223">
        <f t="shared" si="0"/>
        <v>1035627.069554115</v>
      </c>
      <c r="F48" s="223">
        <f t="shared" si="1"/>
        <v>355118.1684551216</v>
      </c>
      <c r="H48" s="217"/>
    </row>
    <row r="49" spans="2:8" ht="12.75">
      <c r="B49" s="182">
        <v>40</v>
      </c>
      <c r="C49" s="200">
        <f t="shared" si="2"/>
        <v>714806.5497143826</v>
      </c>
      <c r="D49" s="200">
        <f t="shared" si="3"/>
        <v>1497445.7839206988</v>
      </c>
      <c r="E49" s="200">
        <f t="shared" si="0"/>
        <v>1106160.964422903</v>
      </c>
      <c r="F49" s="200">
        <f t="shared" si="1"/>
        <v>391354.4147085204</v>
      </c>
      <c r="H49" s="217"/>
    </row>
    <row r="50" spans="2:8" ht="12.75">
      <c r="B50" s="39"/>
      <c r="C50" s="39"/>
      <c r="D50" s="39"/>
      <c r="E50" s="39"/>
      <c r="F50" s="39"/>
      <c r="H50" s="217"/>
    </row>
    <row r="51" spans="2:8" ht="12.75">
      <c r="B51" s="39"/>
      <c r="C51" s="224"/>
      <c r="D51" s="39"/>
      <c r="E51" s="39"/>
      <c r="F51" s="39"/>
      <c r="H51" s="217"/>
    </row>
    <row r="52" spans="2:8" ht="12.75">
      <c r="B52" s="39"/>
      <c r="C52" s="224"/>
      <c r="D52" s="39"/>
      <c r="E52" s="39"/>
      <c r="F52" s="39"/>
      <c r="H52" s="217"/>
    </row>
    <row r="53" spans="1:8" ht="12.75">
      <c r="A53" s="191"/>
      <c r="B53" s="191"/>
      <c r="C53" s="191"/>
      <c r="D53" s="191"/>
      <c r="E53" s="191"/>
      <c r="F53" s="191"/>
      <c r="G53" s="191"/>
      <c r="H53" s="218"/>
    </row>
  </sheetData>
  <sheetProtection password="CF42" sheet="1" objects="1" scenarios="1"/>
  <printOptions/>
  <pageMargins left="0.92" right="0.75" top="0.61" bottom="0.5" header="0.32" footer="0.5"/>
  <pageSetup orientation="portrait" r:id="rId4"/>
  <headerFooter alignWithMargins="0">
    <oddFooter>&amp;L&amp;"Arial,Italic"&amp;D&amp;R&amp;5&amp;F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9"/>
  <sheetViews>
    <sheetView showGridLines="0" showRowColHeaders="0" defaultGridColor="0" colorId="12" workbookViewId="0" topLeftCell="A1">
      <selection activeCell="A1" sqref="A1"/>
    </sheetView>
  </sheetViews>
  <sheetFormatPr defaultColWidth="9.00390625" defaultRowHeight="12.75"/>
  <cols>
    <col min="1" max="1" width="5.625" style="30" customWidth="1"/>
    <col min="2" max="2" width="8.25390625" style="30" customWidth="1"/>
    <col min="3" max="3" width="12.125" style="30" customWidth="1"/>
    <col min="4" max="4" width="15.375" style="30" customWidth="1"/>
    <col min="5" max="5" width="16.125" style="30" customWidth="1"/>
    <col min="6" max="6" width="17.125" style="30" customWidth="1"/>
    <col min="7" max="7" width="10.375" style="30" customWidth="1"/>
    <col min="8" max="8" width="3.25390625" style="30" customWidth="1"/>
    <col min="9" max="9" width="9.125" style="30" customWidth="1"/>
    <col min="10" max="12" width="9.25390625" style="30" customWidth="1"/>
    <col min="13" max="13" width="6.375" style="30" customWidth="1"/>
    <col min="14" max="14" width="3.875" style="30" customWidth="1"/>
    <col min="15" max="15" width="7.875" style="30" customWidth="1"/>
    <col min="16" max="16" width="4.25390625" style="30" customWidth="1"/>
    <col min="17" max="22" width="9.25390625" style="30" customWidth="1"/>
    <col min="23" max="23" width="12.00390625" style="30" customWidth="1"/>
    <col min="24" max="24" width="3.875" style="30" customWidth="1"/>
    <col min="25" max="27" width="9.25390625" style="30" customWidth="1"/>
    <col min="28" max="28" width="54.875" style="30" customWidth="1"/>
    <col min="29" max="16384" width="9.25390625" style="30" customWidth="1"/>
  </cols>
  <sheetData>
    <row r="1" spans="2:10" ht="12" customHeight="1">
      <c r="B1" s="195" t="s">
        <v>60</v>
      </c>
      <c r="D1" s="173"/>
      <c r="E1" s="173"/>
      <c r="F1" s="173"/>
      <c r="G1" s="173"/>
      <c r="H1" s="173"/>
      <c r="I1" s="173"/>
      <c r="J1" s="173"/>
    </row>
    <row r="2" spans="2:33" ht="34.5" customHeight="1">
      <c r="B2" s="196" t="s">
        <v>46</v>
      </c>
      <c r="D2" s="175"/>
      <c r="E2" s="175"/>
      <c r="F2" s="175"/>
      <c r="J2" s="173"/>
      <c r="K2" s="176"/>
      <c r="N2" s="177"/>
      <c r="Z2" s="177"/>
      <c r="AB2" s="177"/>
      <c r="AG2" s="177"/>
    </row>
    <row r="3" spans="2:11" ht="12.75">
      <c r="B3" s="175"/>
      <c r="C3" s="175"/>
      <c r="D3" s="175"/>
      <c r="E3" s="175"/>
      <c r="F3" s="175"/>
      <c r="J3" s="173"/>
      <c r="K3" s="176"/>
    </row>
    <row r="4" spans="2:12" ht="12.75">
      <c r="B4" s="174"/>
      <c r="C4" s="174"/>
      <c r="D4" s="174"/>
      <c r="E4" s="174"/>
      <c r="F4" s="174"/>
      <c r="J4" s="173"/>
      <c r="K4" s="178"/>
      <c r="L4" s="177"/>
    </row>
    <row r="5" spans="2:11" ht="12.75">
      <c r="B5" s="174"/>
      <c r="C5" s="197" t="s">
        <v>48</v>
      </c>
      <c r="D5" s="179"/>
      <c r="E5" s="42">
        <v>250000</v>
      </c>
      <c r="F5" s="43"/>
      <c r="J5" s="173"/>
      <c r="K5" s="176"/>
    </row>
    <row r="6" spans="2:29" ht="12.75">
      <c r="B6" s="179"/>
      <c r="C6" s="197" t="s">
        <v>68</v>
      </c>
      <c r="D6" s="179"/>
      <c r="E6" s="108">
        <v>0.06</v>
      </c>
      <c r="F6" s="43"/>
      <c r="J6" s="173"/>
      <c r="K6" s="180"/>
      <c r="L6" s="41"/>
      <c r="AB6" s="177"/>
      <c r="AC6" s="47"/>
    </row>
    <row r="7" spans="2:29" ht="12.75">
      <c r="B7" s="43"/>
      <c r="J7" s="173"/>
      <c r="K7" s="180"/>
      <c r="L7" s="41"/>
      <c r="O7" s="175"/>
      <c r="P7" s="175"/>
      <c r="Q7" s="175"/>
      <c r="R7" s="175"/>
      <c r="S7" s="175"/>
      <c r="AB7" s="177"/>
      <c r="AC7" s="47"/>
    </row>
    <row r="8" spans="2:29" ht="12.75">
      <c r="B8" s="43"/>
      <c r="J8" s="173"/>
      <c r="K8" s="180"/>
      <c r="L8" s="41"/>
      <c r="AB8" s="177"/>
      <c r="AC8" s="47"/>
    </row>
    <row r="9" spans="2:29" ht="12.75">
      <c r="B9" s="43"/>
      <c r="C9" s="43"/>
      <c r="D9" s="43"/>
      <c r="E9" s="181">
        <f>1+E6</f>
        <v>1.06</v>
      </c>
      <c r="F9" s="43"/>
      <c r="J9" s="173"/>
      <c r="K9" s="180"/>
      <c r="L9" s="41"/>
      <c r="AB9" s="177"/>
      <c r="AC9" s="47"/>
    </row>
    <row r="10" spans="2:29" ht="12.75">
      <c r="B10" s="182" t="s">
        <v>4</v>
      </c>
      <c r="C10" s="182" t="s">
        <v>5</v>
      </c>
      <c r="D10" s="182" t="s">
        <v>6</v>
      </c>
      <c r="E10" s="182" t="s">
        <v>47</v>
      </c>
      <c r="F10" s="182" t="s">
        <v>7</v>
      </c>
      <c r="J10" s="173"/>
      <c r="K10" s="184"/>
      <c r="L10" s="41"/>
      <c r="AB10" s="177"/>
      <c r="AC10" s="185"/>
    </row>
    <row r="11" spans="2:29" ht="12.75">
      <c r="B11" s="186" t="s">
        <v>8</v>
      </c>
      <c r="C11" s="186" t="s">
        <v>9</v>
      </c>
      <c r="D11" s="186" t="s">
        <v>10</v>
      </c>
      <c r="E11" s="186" t="s">
        <v>10</v>
      </c>
      <c r="F11" s="186" t="s">
        <v>11</v>
      </c>
      <c r="J11" s="173"/>
      <c r="K11" s="188"/>
      <c r="L11" s="41"/>
      <c r="AB11" s="177"/>
      <c r="AC11" s="185"/>
    </row>
    <row r="12" spans="2:12" ht="12.75">
      <c r="B12" s="46"/>
      <c r="C12" s="46"/>
      <c r="D12" s="46"/>
      <c r="E12" s="46"/>
      <c r="F12" s="46"/>
      <c r="J12" s="173"/>
      <c r="K12" s="188"/>
      <c r="L12" s="43"/>
    </row>
    <row r="13" spans="2:28" ht="12.75">
      <c r="B13" s="46">
        <v>1</v>
      </c>
      <c r="C13" s="201">
        <f>E5*TARGET</f>
        <v>265000</v>
      </c>
      <c r="D13" s="202">
        <v>0.1</v>
      </c>
      <c r="E13" s="201">
        <f aca="true" t="shared" si="0" ref="E13:E32">C13*D13</f>
        <v>26500</v>
      </c>
      <c r="F13" s="201">
        <f aca="true" t="shared" si="1" ref="F13:F32">C13-E13</f>
        <v>238500</v>
      </c>
      <c r="J13" s="173"/>
      <c r="K13" s="180"/>
      <c r="L13" s="41"/>
      <c r="AB13" s="177"/>
    </row>
    <row r="14" spans="2:28" ht="12.75">
      <c r="B14" s="46">
        <v>2</v>
      </c>
      <c r="C14" s="201">
        <f aca="true" t="shared" si="2" ref="C14:C32">F13*TARGET</f>
        <v>252810</v>
      </c>
      <c r="D14" s="203">
        <f>$D$13</f>
        <v>0.1</v>
      </c>
      <c r="E14" s="201">
        <f t="shared" si="0"/>
        <v>25281</v>
      </c>
      <c r="F14" s="201">
        <f t="shared" si="1"/>
        <v>227529</v>
      </c>
      <c r="J14" s="173"/>
      <c r="K14" s="188"/>
      <c r="L14" s="41"/>
      <c r="AB14" s="177"/>
    </row>
    <row r="15" spans="2:11" ht="12.75">
      <c r="B15" s="46">
        <v>3</v>
      </c>
      <c r="C15" s="201">
        <f t="shared" si="2"/>
        <v>241180.74000000002</v>
      </c>
      <c r="D15" s="203">
        <f>$D$13</f>
        <v>0.1</v>
      </c>
      <c r="E15" s="201">
        <f t="shared" si="0"/>
        <v>24118.074000000004</v>
      </c>
      <c r="F15" s="201">
        <f t="shared" si="1"/>
        <v>217062.66600000003</v>
      </c>
      <c r="J15" s="173"/>
      <c r="K15" s="173"/>
    </row>
    <row r="16" spans="2:28" ht="12.75">
      <c r="B16" s="46">
        <v>4</v>
      </c>
      <c r="C16" s="201">
        <f t="shared" si="2"/>
        <v>230086.42596000005</v>
      </c>
      <c r="D16" s="203">
        <f>$D$13</f>
        <v>0.1</v>
      </c>
      <c r="E16" s="201">
        <f t="shared" si="0"/>
        <v>23008.642596000005</v>
      </c>
      <c r="F16" s="201">
        <f t="shared" si="1"/>
        <v>207077.78336400003</v>
      </c>
      <c r="J16" s="173"/>
      <c r="K16" s="176"/>
      <c r="AB16" s="46"/>
    </row>
    <row r="17" spans="2:28" ht="12.75">
      <c r="B17" s="46">
        <v>5</v>
      </c>
      <c r="C17" s="201">
        <f t="shared" si="2"/>
        <v>219502.45036584005</v>
      </c>
      <c r="D17" s="203">
        <f>$D$13</f>
        <v>0.1</v>
      </c>
      <c r="E17" s="201">
        <f t="shared" si="0"/>
        <v>21950.245036584005</v>
      </c>
      <c r="F17" s="201">
        <f t="shared" si="1"/>
        <v>197552.20532925604</v>
      </c>
      <c r="J17" s="173"/>
      <c r="K17" s="189"/>
      <c r="L17" s="177"/>
      <c r="AB17" s="177"/>
    </row>
    <row r="18" spans="2:12" ht="12.75" customHeight="1">
      <c r="B18" s="46">
        <v>6</v>
      </c>
      <c r="C18" s="201">
        <f t="shared" si="2"/>
        <v>209405.33764901143</v>
      </c>
      <c r="D18" s="203">
        <f>$D$13</f>
        <v>0.1</v>
      </c>
      <c r="E18" s="201">
        <f t="shared" si="0"/>
        <v>20940.533764901145</v>
      </c>
      <c r="F18" s="201">
        <f t="shared" si="1"/>
        <v>188464.8038841103</v>
      </c>
      <c r="J18" s="173"/>
      <c r="K18" s="173"/>
      <c r="L18" s="177"/>
    </row>
    <row r="19" spans="2:28" ht="12.75">
      <c r="B19" s="46">
        <v>7</v>
      </c>
      <c r="C19" s="201">
        <f t="shared" si="2"/>
        <v>199772.69211715693</v>
      </c>
      <c r="D19" s="203">
        <f>$D$13</f>
        <v>0.1</v>
      </c>
      <c r="E19" s="201">
        <f t="shared" si="0"/>
        <v>19977.269211715695</v>
      </c>
      <c r="F19" s="201">
        <f t="shared" si="1"/>
        <v>179795.42290544123</v>
      </c>
      <c r="J19" s="173"/>
      <c r="K19" s="173"/>
      <c r="L19" s="177"/>
      <c r="AB19" s="177"/>
    </row>
    <row r="20" spans="2:11" ht="12.75">
      <c r="B20" s="46">
        <v>8</v>
      </c>
      <c r="C20" s="201">
        <f t="shared" si="2"/>
        <v>190583.14827976772</v>
      </c>
      <c r="D20" s="203">
        <f>$D$13</f>
        <v>0.1</v>
      </c>
      <c r="E20" s="201">
        <f t="shared" si="0"/>
        <v>19058.314827976774</v>
      </c>
      <c r="F20" s="201">
        <f t="shared" si="1"/>
        <v>171524.83345179094</v>
      </c>
      <c r="J20" s="173"/>
      <c r="K20" s="173"/>
    </row>
    <row r="21" spans="2:11" ht="12.75">
      <c r="B21" s="46">
        <v>9</v>
      </c>
      <c r="C21" s="201">
        <f t="shared" si="2"/>
        <v>181816.3234588984</v>
      </c>
      <c r="D21" s="203">
        <f>$D$13</f>
        <v>0.1</v>
      </c>
      <c r="E21" s="201">
        <f t="shared" si="0"/>
        <v>18181.63234588984</v>
      </c>
      <c r="F21" s="201">
        <f t="shared" si="1"/>
        <v>163634.69111300856</v>
      </c>
      <c r="J21" s="173"/>
      <c r="K21" s="176"/>
    </row>
    <row r="22" spans="2:11" ht="12.75">
      <c r="B22" s="48">
        <v>10</v>
      </c>
      <c r="C22" s="204">
        <f t="shared" si="2"/>
        <v>173452.77257978907</v>
      </c>
      <c r="D22" s="205">
        <f>$D$13</f>
        <v>0.1</v>
      </c>
      <c r="E22" s="204">
        <f t="shared" si="0"/>
        <v>17345.27725797891</v>
      </c>
      <c r="F22" s="204">
        <f t="shared" si="1"/>
        <v>156107.49532181016</v>
      </c>
      <c r="J22" s="173"/>
      <c r="K22" s="176"/>
    </row>
    <row r="23" spans="2:12" ht="12.75">
      <c r="B23" s="46">
        <v>11</v>
      </c>
      <c r="C23" s="201">
        <f t="shared" si="2"/>
        <v>165473.94504111877</v>
      </c>
      <c r="D23" s="203">
        <f>$D$13</f>
        <v>0.1</v>
      </c>
      <c r="E23" s="201">
        <f t="shared" si="0"/>
        <v>16547.39450411188</v>
      </c>
      <c r="F23" s="201">
        <f t="shared" si="1"/>
        <v>148926.5505370069</v>
      </c>
      <c r="J23" s="173"/>
      <c r="K23" s="173"/>
      <c r="L23" s="190"/>
    </row>
    <row r="24" spans="2:12" ht="12.75">
      <c r="B24" s="46">
        <v>12</v>
      </c>
      <c r="C24" s="201">
        <f t="shared" si="2"/>
        <v>157862.1435692273</v>
      </c>
      <c r="D24" s="203">
        <f>$D$13</f>
        <v>0.1</v>
      </c>
      <c r="E24" s="201">
        <f t="shared" si="0"/>
        <v>15786.214356922732</v>
      </c>
      <c r="F24" s="201">
        <f t="shared" si="1"/>
        <v>142075.9292123046</v>
      </c>
      <c r="J24" s="173"/>
      <c r="K24" s="173"/>
      <c r="L24" s="190"/>
    </row>
    <row r="25" spans="2:12" ht="12.75">
      <c r="B25" s="46">
        <v>13</v>
      </c>
      <c r="C25" s="201">
        <f t="shared" si="2"/>
        <v>150600.48496504288</v>
      </c>
      <c r="D25" s="203">
        <f>$D$13</f>
        <v>0.1</v>
      </c>
      <c r="E25" s="201">
        <f t="shared" si="0"/>
        <v>15060.048496504289</v>
      </c>
      <c r="F25" s="201">
        <f t="shared" si="1"/>
        <v>135540.4364685386</v>
      </c>
      <c r="J25" s="173"/>
      <c r="K25" s="189"/>
      <c r="L25" s="190"/>
    </row>
    <row r="26" spans="2:12" ht="12.75">
      <c r="B26" s="46">
        <v>14</v>
      </c>
      <c r="C26" s="201">
        <f t="shared" si="2"/>
        <v>143672.86265665092</v>
      </c>
      <c r="D26" s="203">
        <f>$D$13</f>
        <v>0.1</v>
      </c>
      <c r="E26" s="201">
        <f t="shared" si="0"/>
        <v>14367.286265665092</v>
      </c>
      <c r="F26" s="201">
        <f t="shared" si="1"/>
        <v>129305.57639098582</v>
      </c>
      <c r="J26" s="173"/>
      <c r="K26" s="189"/>
      <c r="L26" s="190"/>
    </row>
    <row r="27" spans="2:12" ht="12.75">
      <c r="B27" s="46">
        <v>15</v>
      </c>
      <c r="C27" s="201">
        <f t="shared" si="2"/>
        <v>137063.91097444497</v>
      </c>
      <c r="D27" s="203">
        <f>$D$13</f>
        <v>0.1</v>
      </c>
      <c r="E27" s="201">
        <f t="shared" si="0"/>
        <v>13706.391097444497</v>
      </c>
      <c r="F27" s="201">
        <f t="shared" si="1"/>
        <v>123357.51987700046</v>
      </c>
      <c r="J27" s="173"/>
      <c r="K27" s="173"/>
      <c r="L27" s="190"/>
    </row>
    <row r="28" spans="2:12" ht="12.75">
      <c r="B28" s="46">
        <v>16</v>
      </c>
      <c r="C28" s="201">
        <f t="shared" si="2"/>
        <v>130758.9710696205</v>
      </c>
      <c r="D28" s="203">
        <f>$D$13</f>
        <v>0.1</v>
      </c>
      <c r="E28" s="201">
        <f t="shared" si="0"/>
        <v>13075.897106962051</v>
      </c>
      <c r="F28" s="201">
        <f t="shared" si="1"/>
        <v>117683.07396265845</v>
      </c>
      <c r="J28" s="173"/>
      <c r="K28" s="173"/>
      <c r="L28" s="190"/>
    </row>
    <row r="29" spans="2:12" ht="12.75">
      <c r="B29" s="46">
        <v>17</v>
      </c>
      <c r="C29" s="201">
        <f t="shared" si="2"/>
        <v>124744.05840041797</v>
      </c>
      <c r="D29" s="203">
        <f>$D$13</f>
        <v>0.1</v>
      </c>
      <c r="E29" s="201">
        <f t="shared" si="0"/>
        <v>12474.405840041798</v>
      </c>
      <c r="F29" s="201">
        <f t="shared" si="1"/>
        <v>112269.65256037617</v>
      </c>
      <c r="J29" s="173"/>
      <c r="K29" s="173"/>
      <c r="L29" s="190"/>
    </row>
    <row r="30" spans="2:12" ht="12.75">
      <c r="B30" s="46">
        <v>18</v>
      </c>
      <c r="C30" s="201">
        <f t="shared" si="2"/>
        <v>119005.83171399875</v>
      </c>
      <c r="D30" s="203">
        <f>$D$13</f>
        <v>0.1</v>
      </c>
      <c r="E30" s="201">
        <f t="shared" si="0"/>
        <v>11900.583171399876</v>
      </c>
      <c r="F30" s="201">
        <f t="shared" si="1"/>
        <v>107105.24854259887</v>
      </c>
      <c r="J30" s="173"/>
      <c r="K30" s="173"/>
      <c r="L30" s="190"/>
    </row>
    <row r="31" spans="2:12" ht="12.75">
      <c r="B31" s="46">
        <v>19</v>
      </c>
      <c r="C31" s="201">
        <f t="shared" si="2"/>
        <v>113531.56345515481</v>
      </c>
      <c r="D31" s="203">
        <f>$D$13</f>
        <v>0.1</v>
      </c>
      <c r="E31" s="201">
        <f t="shared" si="0"/>
        <v>11353.156345515483</v>
      </c>
      <c r="F31" s="201">
        <f t="shared" si="1"/>
        <v>102178.40710963933</v>
      </c>
      <c r="J31" s="173"/>
      <c r="K31" s="173"/>
      <c r="L31" s="190"/>
    </row>
    <row r="32" spans="2:12" ht="12.75">
      <c r="B32" s="48">
        <v>20</v>
      </c>
      <c r="C32" s="204">
        <f t="shared" si="2"/>
        <v>108309.1115362177</v>
      </c>
      <c r="D32" s="205">
        <f>$D$13</f>
        <v>0.1</v>
      </c>
      <c r="E32" s="204">
        <f t="shared" si="0"/>
        <v>10830.91115362177</v>
      </c>
      <c r="F32" s="204">
        <f t="shared" si="1"/>
        <v>97478.20038259593</v>
      </c>
      <c r="J32" s="173"/>
      <c r="K32" s="173"/>
      <c r="L32" s="190"/>
    </row>
    <row r="33" spans="2:12" ht="12.75">
      <c r="B33" s="48"/>
      <c r="C33" s="204"/>
      <c r="D33" s="205"/>
      <c r="E33" s="204"/>
      <c r="F33" s="204"/>
      <c r="J33" s="173"/>
      <c r="K33" s="173"/>
      <c r="L33" s="190"/>
    </row>
    <row r="34" spans="2:12" ht="12.75">
      <c r="B34" s="48"/>
      <c r="C34" s="204"/>
      <c r="D34" s="205"/>
      <c r="E34" s="204"/>
      <c r="F34" s="204"/>
      <c r="J34" s="173"/>
      <c r="K34" s="173"/>
      <c r="L34" s="190"/>
    </row>
    <row r="35" spans="2:12" ht="12.75">
      <c r="B35" s="46"/>
      <c r="C35" s="190"/>
      <c r="D35" s="185"/>
      <c r="E35" s="190"/>
      <c r="F35" s="190"/>
      <c r="J35" s="173"/>
      <c r="K35" s="173"/>
      <c r="L35" s="190"/>
    </row>
    <row r="36" spans="2:12" ht="12.75">
      <c r="B36" s="46"/>
      <c r="C36" s="190"/>
      <c r="D36" s="185"/>
      <c r="E36" s="190"/>
      <c r="F36" s="190"/>
      <c r="J36" s="173"/>
      <c r="K36" s="173"/>
      <c r="L36" s="190"/>
    </row>
    <row r="37" spans="2:12" ht="12.75">
      <c r="B37" s="46"/>
      <c r="C37" s="198" t="s">
        <v>12</v>
      </c>
      <c r="D37" s="199"/>
      <c r="E37" s="200">
        <f>SUM(E13:E32)</f>
        <v>351463.2773792359</v>
      </c>
      <c r="F37" s="190"/>
      <c r="J37" s="173"/>
      <c r="K37" s="173"/>
      <c r="L37" s="190"/>
    </row>
    <row r="38" spans="2:12" ht="12.75">
      <c r="B38" s="43"/>
      <c r="F38" s="190"/>
      <c r="J38" s="173"/>
      <c r="K38" s="173"/>
      <c r="L38" s="190"/>
    </row>
    <row r="39" spans="2:12" ht="12.75">
      <c r="B39" s="43"/>
      <c r="F39" s="190"/>
      <c r="J39" s="173"/>
      <c r="K39" s="173"/>
      <c r="L39" s="190"/>
    </row>
    <row r="40" spans="2:12" ht="12.75">
      <c r="B40" s="49" t="s">
        <v>78</v>
      </c>
      <c r="F40" s="190"/>
      <c r="J40" s="173"/>
      <c r="K40" s="173"/>
      <c r="L40" s="190"/>
    </row>
    <row r="41" spans="2:11" ht="12.75">
      <c r="B41" s="191"/>
      <c r="C41" s="192"/>
      <c r="D41" s="193"/>
      <c r="E41" s="192"/>
      <c r="F41" s="192"/>
      <c r="J41" s="173"/>
      <c r="K41" s="173"/>
    </row>
    <row r="42" spans="10:11" ht="12.75">
      <c r="J42" s="173"/>
      <c r="K42" s="173"/>
    </row>
    <row r="43" spans="1:11" ht="12.75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</row>
    <row r="44" spans="1:11" ht="12.75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</row>
    <row r="45" spans="1:11" ht="12.75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</row>
    <row r="46" spans="1:11" ht="6" customHeight="1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</row>
    <row r="47" spans="1:11" ht="12.75">
      <c r="A47" s="173"/>
      <c r="B47" s="195" t="s">
        <v>76</v>
      </c>
      <c r="C47" s="173"/>
      <c r="D47" s="173"/>
      <c r="E47" s="173"/>
      <c r="F47" s="173"/>
      <c r="G47" s="173"/>
      <c r="H47" s="173"/>
      <c r="I47" s="173"/>
      <c r="J47" s="173"/>
      <c r="K47" s="173"/>
    </row>
    <row r="48" spans="1:11" ht="12.7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</row>
    <row r="49" spans="1:12" ht="12.7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90"/>
    </row>
    <row r="50" spans="1:12" ht="12.7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90"/>
    </row>
    <row r="51" spans="1:12" ht="12.7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90"/>
    </row>
    <row r="52" spans="1:12" ht="12.7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90"/>
    </row>
    <row r="53" spans="1:12" ht="12.75">
      <c r="A53" s="173"/>
      <c r="C53" s="173"/>
      <c r="D53" s="173"/>
      <c r="E53" s="173"/>
      <c r="F53" s="173"/>
      <c r="G53" s="173"/>
      <c r="H53" s="173"/>
      <c r="I53" s="173"/>
      <c r="J53" s="173"/>
      <c r="K53" s="190"/>
      <c r="L53" s="190"/>
    </row>
    <row r="54" spans="1:12" ht="12.7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90"/>
      <c r="L54" s="190"/>
    </row>
    <row r="55" spans="4:12" ht="12.75">
      <c r="D55" s="190"/>
      <c r="E55" s="194"/>
      <c r="F55" s="190"/>
      <c r="G55" s="190"/>
      <c r="H55" s="190"/>
      <c r="I55" s="190"/>
      <c r="J55" s="190"/>
      <c r="K55" s="190"/>
      <c r="L55" s="190"/>
    </row>
    <row r="56" spans="4:12" ht="12.75">
      <c r="D56" s="190"/>
      <c r="E56" s="194"/>
      <c r="F56" s="190"/>
      <c r="G56" s="190"/>
      <c r="H56" s="190"/>
      <c r="I56" s="190"/>
      <c r="J56" s="190"/>
      <c r="K56" s="190"/>
      <c r="L56" s="190"/>
    </row>
    <row r="57" spans="4:12" ht="12.75">
      <c r="D57" s="190"/>
      <c r="E57" s="194"/>
      <c r="F57" s="190"/>
      <c r="G57" s="190"/>
      <c r="H57" s="190"/>
      <c r="I57" s="190"/>
      <c r="J57" s="190"/>
      <c r="K57" s="190"/>
      <c r="L57" s="190"/>
    </row>
    <row r="58" spans="4:12" ht="12.75">
      <c r="D58" s="190"/>
      <c r="E58" s="194"/>
      <c r="F58" s="190"/>
      <c r="G58" s="190"/>
      <c r="H58" s="190"/>
      <c r="I58" s="190"/>
      <c r="J58" s="190"/>
      <c r="K58" s="190"/>
      <c r="L58" s="190"/>
    </row>
    <row r="59" spans="4:12" ht="12.75">
      <c r="D59" s="190"/>
      <c r="E59" s="194"/>
      <c r="F59" s="190"/>
      <c r="G59" s="190"/>
      <c r="H59" s="190"/>
      <c r="I59" s="190"/>
      <c r="J59" s="190"/>
      <c r="K59" s="190"/>
      <c r="L59" s="190"/>
    </row>
    <row r="60" spans="4:12" ht="12.75">
      <c r="D60" s="190"/>
      <c r="E60" s="194"/>
      <c r="F60" s="190"/>
      <c r="G60" s="190"/>
      <c r="H60" s="190"/>
      <c r="I60" s="190"/>
      <c r="J60" s="190"/>
      <c r="K60" s="190"/>
      <c r="L60" s="190"/>
    </row>
    <row r="61" spans="4:12" ht="12.75">
      <c r="D61" s="190"/>
      <c r="E61" s="194"/>
      <c r="F61" s="190"/>
      <c r="G61" s="190"/>
      <c r="H61" s="190"/>
      <c r="I61" s="190"/>
      <c r="J61" s="190"/>
      <c r="K61" s="190"/>
      <c r="L61" s="190"/>
    </row>
    <row r="62" spans="4:12" ht="12.75">
      <c r="D62" s="190"/>
      <c r="E62" s="194"/>
      <c r="F62" s="190"/>
      <c r="G62" s="190"/>
      <c r="H62" s="190"/>
      <c r="I62" s="190"/>
      <c r="J62" s="190"/>
      <c r="K62" s="190"/>
      <c r="L62" s="190"/>
    </row>
    <row r="63" spans="4:12" ht="12.75">
      <c r="D63" s="190"/>
      <c r="E63" s="194"/>
      <c r="F63" s="190"/>
      <c r="G63" s="190"/>
      <c r="H63" s="190"/>
      <c r="I63" s="190"/>
      <c r="J63" s="190"/>
      <c r="K63" s="190"/>
      <c r="L63" s="190"/>
    </row>
    <row r="64" spans="4:12" ht="12.75">
      <c r="D64" s="190"/>
      <c r="E64" s="194"/>
      <c r="F64" s="190"/>
      <c r="G64" s="190"/>
      <c r="H64" s="190"/>
      <c r="I64" s="190"/>
      <c r="J64" s="190"/>
      <c r="K64" s="190"/>
      <c r="L64" s="190"/>
    </row>
    <row r="65" spans="4:12" ht="12.75">
      <c r="D65" s="190"/>
      <c r="E65" s="194"/>
      <c r="F65" s="190"/>
      <c r="G65" s="190"/>
      <c r="H65" s="190"/>
      <c r="I65" s="190"/>
      <c r="J65" s="190"/>
      <c r="K65" s="190"/>
      <c r="L65" s="190"/>
    </row>
    <row r="66" spans="4:12" ht="12.75">
      <c r="D66" s="190"/>
      <c r="E66" s="194"/>
      <c r="F66" s="190"/>
      <c r="G66" s="190"/>
      <c r="H66" s="190"/>
      <c r="I66" s="190"/>
      <c r="J66" s="190"/>
      <c r="K66" s="190"/>
      <c r="L66" s="190"/>
    </row>
    <row r="67" spans="4:12" ht="12.75">
      <c r="D67" s="190"/>
      <c r="E67" s="194"/>
      <c r="F67" s="190"/>
      <c r="G67" s="190"/>
      <c r="H67" s="190"/>
      <c r="I67" s="190"/>
      <c r="J67" s="190"/>
      <c r="K67" s="190"/>
      <c r="L67" s="190"/>
    </row>
    <row r="68" spans="4:12" ht="12.75">
      <c r="D68" s="190"/>
      <c r="E68" s="194"/>
      <c r="F68" s="190"/>
      <c r="G68" s="190"/>
      <c r="H68" s="190"/>
      <c r="I68" s="190"/>
      <c r="J68" s="190"/>
      <c r="K68" s="190"/>
      <c r="L68" s="190"/>
    </row>
    <row r="69" spans="4:12" ht="12.75">
      <c r="D69" s="190"/>
      <c r="E69" s="194"/>
      <c r="F69" s="190"/>
      <c r="G69" s="190"/>
      <c r="H69" s="190"/>
      <c r="I69" s="190"/>
      <c r="J69" s="190"/>
      <c r="K69" s="190"/>
      <c r="L69" s="190"/>
    </row>
    <row r="70" spans="4:12" ht="12.75">
      <c r="D70" s="190"/>
      <c r="E70" s="194"/>
      <c r="F70" s="190"/>
      <c r="G70" s="190"/>
      <c r="H70" s="190"/>
      <c r="I70" s="190"/>
      <c r="J70" s="190"/>
      <c r="K70" s="190"/>
      <c r="L70" s="190"/>
    </row>
    <row r="71" spans="4:12" ht="12.75">
      <c r="D71" s="190"/>
      <c r="E71" s="194"/>
      <c r="F71" s="190"/>
      <c r="G71" s="190"/>
      <c r="H71" s="190"/>
      <c r="I71" s="190"/>
      <c r="J71" s="190"/>
      <c r="K71" s="190"/>
      <c r="L71" s="190"/>
    </row>
    <row r="72" spans="4:12" ht="12.75">
      <c r="D72" s="190"/>
      <c r="E72" s="194"/>
      <c r="F72" s="190"/>
      <c r="G72" s="190"/>
      <c r="H72" s="190"/>
      <c r="I72" s="190"/>
      <c r="J72" s="190"/>
      <c r="K72" s="190"/>
      <c r="L72" s="190"/>
    </row>
    <row r="73" spans="4:12" ht="12.75">
      <c r="D73" s="190"/>
      <c r="E73" s="194"/>
      <c r="F73" s="190"/>
      <c r="G73" s="190"/>
      <c r="H73" s="190"/>
      <c r="I73" s="190"/>
      <c r="J73" s="190"/>
      <c r="K73" s="190"/>
      <c r="L73" s="190"/>
    </row>
    <row r="74" spans="4:12" ht="12.75">
      <c r="D74" s="190"/>
      <c r="E74" s="194"/>
      <c r="F74" s="190"/>
      <c r="G74" s="190"/>
      <c r="H74" s="190"/>
      <c r="I74" s="190"/>
      <c r="J74" s="190"/>
      <c r="K74" s="190"/>
      <c r="L74" s="190"/>
    </row>
    <row r="75" spans="4:12" ht="12.75">
      <c r="D75" s="190"/>
      <c r="E75" s="194"/>
      <c r="F75" s="190"/>
      <c r="G75" s="190"/>
      <c r="H75" s="190"/>
      <c r="I75" s="190"/>
      <c r="J75" s="190"/>
      <c r="K75" s="190"/>
      <c r="L75" s="190"/>
    </row>
    <row r="76" spans="4:12" ht="12.75">
      <c r="D76" s="190"/>
      <c r="E76" s="194"/>
      <c r="F76" s="190"/>
      <c r="G76" s="190"/>
      <c r="H76" s="190"/>
      <c r="I76" s="190"/>
      <c r="J76" s="190"/>
      <c r="K76" s="190"/>
      <c r="L76" s="190"/>
    </row>
    <row r="77" spans="4:12" ht="12.75">
      <c r="D77" s="190"/>
      <c r="E77" s="194"/>
      <c r="F77" s="190"/>
      <c r="G77" s="190"/>
      <c r="H77" s="190"/>
      <c r="I77" s="190"/>
      <c r="J77" s="190"/>
      <c r="K77" s="190"/>
      <c r="L77" s="190"/>
    </row>
    <row r="78" spans="5:11" ht="12.75">
      <c r="E78" s="190"/>
      <c r="I78" s="190"/>
      <c r="J78" s="190"/>
      <c r="K78" s="190"/>
    </row>
    <row r="79" spans="9:11" ht="12.75">
      <c r="I79" s="190"/>
      <c r="J79" s="190"/>
      <c r="K79" s="190"/>
    </row>
  </sheetData>
  <sheetProtection password="CF42" sheet="1" objects="1" scenarios="1"/>
  <printOptions/>
  <pageMargins left="1.38" right="0.55" top="0.77" bottom="0.79" header="0.5" footer="0.5"/>
  <pageSetup orientation="portrait" r:id="rId2"/>
  <headerFooter alignWithMargins="0">
    <oddFooter>&amp;L&amp;"Arial,Italic"&amp;D&amp;R&amp;5&amp;F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defaultGridColor="0" colorId="12" workbookViewId="0" topLeftCell="A1">
      <selection activeCell="B23" sqref="B23"/>
    </sheetView>
  </sheetViews>
  <sheetFormatPr defaultColWidth="9.00390625" defaultRowHeight="12.75"/>
  <cols>
    <col min="1" max="1" width="7.75390625" style="11" customWidth="1"/>
    <col min="2" max="4" width="10.875" style="11" customWidth="1"/>
    <col min="5" max="5" width="12.25390625" style="11" customWidth="1"/>
    <col min="6" max="6" width="10.875" style="11" customWidth="1"/>
    <col min="7" max="7" width="25.00390625" style="11" customWidth="1"/>
    <col min="8" max="8" width="14.875" style="11" customWidth="1"/>
    <col min="9" max="9" width="8.25390625" style="11" customWidth="1"/>
    <col min="10" max="10" width="4.875" style="11" customWidth="1"/>
    <col min="11" max="16384" width="9.25390625" style="11" customWidth="1"/>
  </cols>
  <sheetData>
    <row r="1" spans="2:9" ht="12.75">
      <c r="B1" s="163" t="s">
        <v>50</v>
      </c>
      <c r="C1" s="138"/>
      <c r="D1" s="138"/>
      <c r="E1" s="138"/>
      <c r="F1" s="138"/>
      <c r="G1" s="138"/>
      <c r="I1" s="27"/>
    </row>
    <row r="2" spans="2:9" ht="38.25" customHeight="1">
      <c r="B2" s="139" t="s">
        <v>69</v>
      </c>
      <c r="C2" s="140"/>
      <c r="D2" s="140"/>
      <c r="E2" s="140"/>
      <c r="F2" s="141"/>
      <c r="G2" s="141"/>
      <c r="I2" s="27"/>
    </row>
    <row r="3" spans="2:9" ht="7.5" customHeight="1">
      <c r="B3" s="142"/>
      <c r="C3" s="142"/>
      <c r="D3" s="142"/>
      <c r="E3" s="142"/>
      <c r="F3" s="138"/>
      <c r="G3" s="138"/>
      <c r="I3" s="27"/>
    </row>
    <row r="4" spans="2:9" ht="12.75">
      <c r="B4" s="143" t="s">
        <v>53</v>
      </c>
      <c r="C4" s="138"/>
      <c r="D4" s="138"/>
      <c r="E4" s="138"/>
      <c r="F4" s="138"/>
      <c r="G4" s="151">
        <v>100000</v>
      </c>
      <c r="I4" s="27"/>
    </row>
    <row r="5" spans="2:9" ht="4.5" customHeight="1">
      <c r="B5" s="144"/>
      <c r="C5" s="138"/>
      <c r="D5" s="138"/>
      <c r="E5" s="138"/>
      <c r="F5" s="138"/>
      <c r="G5" s="152"/>
      <c r="I5" s="27"/>
    </row>
    <row r="6" spans="2:9" ht="13.5" customHeight="1">
      <c r="B6" s="143" t="s">
        <v>54</v>
      </c>
      <c r="C6" s="138"/>
      <c r="D6" s="138"/>
      <c r="E6" s="138"/>
      <c r="F6" s="138"/>
      <c r="G6" s="153">
        <v>0.08</v>
      </c>
      <c r="I6" s="27"/>
    </row>
    <row r="7" spans="2:9" ht="4.5" customHeight="1">
      <c r="B7" s="144"/>
      <c r="C7" s="138"/>
      <c r="D7" s="138"/>
      <c r="E7" s="138"/>
      <c r="F7" s="138"/>
      <c r="G7" s="152"/>
      <c r="I7" s="27"/>
    </row>
    <row r="8" spans="2:9" ht="12.75">
      <c r="B8" s="143" t="s">
        <v>55</v>
      </c>
      <c r="C8" s="138"/>
      <c r="D8" s="138"/>
      <c r="E8" s="138"/>
      <c r="F8" s="138"/>
      <c r="G8" s="154">
        <v>12</v>
      </c>
      <c r="I8" s="27"/>
    </row>
    <row r="9" spans="1:9" ht="4.5" customHeight="1">
      <c r="A9" s="12"/>
      <c r="B9" s="144"/>
      <c r="C9" s="138"/>
      <c r="D9" s="138"/>
      <c r="E9" s="138"/>
      <c r="F9" s="138"/>
      <c r="G9" s="152"/>
      <c r="I9" s="27"/>
    </row>
    <row r="10" spans="2:9" ht="12.75">
      <c r="B10" s="143" t="s">
        <v>56</v>
      </c>
      <c r="C10" s="138"/>
      <c r="D10" s="138"/>
      <c r="E10" s="138"/>
      <c r="F10" s="138"/>
      <c r="G10" s="154">
        <v>30</v>
      </c>
      <c r="I10" s="27"/>
    </row>
    <row r="11" spans="1:9" ht="4.5" customHeight="1">
      <c r="A11" s="12"/>
      <c r="B11" s="144"/>
      <c r="C11" s="138"/>
      <c r="D11" s="138"/>
      <c r="E11" s="138"/>
      <c r="F11" s="138"/>
      <c r="G11" s="138"/>
      <c r="I11" s="27"/>
    </row>
    <row r="12" spans="2:9" ht="12.75">
      <c r="B12" s="145" t="s">
        <v>57</v>
      </c>
      <c r="C12" s="146"/>
      <c r="D12" s="146"/>
      <c r="E12" s="146"/>
      <c r="F12" s="146"/>
      <c r="G12" s="147">
        <f>IF(G10=0,0,(+G4*((G6/G8)/((1+(G6/G8))^(G8*G10)-1)+(G6/G8))))</f>
        <v>733.7645738793776</v>
      </c>
      <c r="I12" s="27"/>
    </row>
    <row r="13" spans="2:9" ht="4.5" customHeight="1">
      <c r="B13" s="144"/>
      <c r="C13" s="138"/>
      <c r="D13" s="138"/>
      <c r="E13" s="138"/>
      <c r="F13" s="138"/>
      <c r="G13" s="148"/>
      <c r="I13" s="27"/>
    </row>
    <row r="14" spans="2:9" ht="12.75">
      <c r="B14" s="143" t="s">
        <v>58</v>
      </c>
      <c r="C14" s="138"/>
      <c r="D14" s="138"/>
      <c r="E14" s="138"/>
      <c r="F14" s="138"/>
      <c r="G14" s="149">
        <f>G12*(G10*G8)</f>
        <v>264155.24659657595</v>
      </c>
      <c r="I14" s="27"/>
    </row>
    <row r="15" spans="2:9" ht="4.5" customHeight="1">
      <c r="B15" s="144"/>
      <c r="C15" s="138"/>
      <c r="D15" s="138"/>
      <c r="E15" s="138"/>
      <c r="F15" s="138"/>
      <c r="G15" s="148"/>
      <c r="I15" s="27"/>
    </row>
    <row r="16" spans="2:9" ht="12.75">
      <c r="B16" s="143" t="s">
        <v>59</v>
      </c>
      <c r="C16" s="138"/>
      <c r="D16" s="138"/>
      <c r="E16" s="138"/>
      <c r="F16" s="138"/>
      <c r="G16" s="149">
        <f>IF(G14=0,0,(+G14-G4))</f>
        <v>164155.24659657595</v>
      </c>
      <c r="I16" s="27"/>
    </row>
    <row r="17" spans="2:9" ht="4.5" customHeight="1">
      <c r="B17" s="30"/>
      <c r="C17" s="30"/>
      <c r="D17" s="30"/>
      <c r="E17" s="30"/>
      <c r="F17" s="30"/>
      <c r="G17" s="30"/>
      <c r="I17" s="27"/>
    </row>
    <row r="18" spans="2:9" ht="12.75">
      <c r="B18" s="150" t="s">
        <v>70</v>
      </c>
      <c r="C18" s="30"/>
      <c r="D18" s="30"/>
      <c r="E18" s="30"/>
      <c r="F18" s="30"/>
      <c r="G18" s="30"/>
      <c r="I18" s="27"/>
    </row>
    <row r="19" spans="2:9" ht="12.75">
      <c r="B19" s="150" t="s">
        <v>71</v>
      </c>
      <c r="C19" s="30"/>
      <c r="D19" s="30"/>
      <c r="E19" s="30"/>
      <c r="F19" s="30"/>
      <c r="G19" s="30"/>
      <c r="I19" s="27"/>
    </row>
    <row r="20" spans="2:9" ht="12.75">
      <c r="B20" s="150" t="s">
        <v>51</v>
      </c>
      <c r="C20" s="138"/>
      <c r="D20" s="138"/>
      <c r="E20" s="138"/>
      <c r="F20" s="138"/>
      <c r="G20" s="138"/>
      <c r="I20" s="27"/>
    </row>
    <row r="21" spans="3:9" ht="4.5" customHeight="1">
      <c r="C21" s="27"/>
      <c r="D21" s="27"/>
      <c r="E21" s="27"/>
      <c r="F21" s="27"/>
      <c r="G21" s="27"/>
      <c r="I21" s="27"/>
    </row>
    <row r="22" spans="2:9" ht="12.75">
      <c r="B22" s="38" t="s">
        <v>76</v>
      </c>
      <c r="C22" s="27"/>
      <c r="D22" s="27"/>
      <c r="E22" s="27"/>
      <c r="F22" s="27"/>
      <c r="G22" s="27"/>
      <c r="I22" s="27"/>
    </row>
    <row r="23" spans="1:22" ht="12.75">
      <c r="A23" s="12"/>
      <c r="C23" s="27"/>
      <c r="D23" s="27"/>
      <c r="E23" s="27"/>
      <c r="F23" s="27"/>
      <c r="G23" s="27"/>
      <c r="I23" s="27"/>
      <c r="V23" s="14"/>
    </row>
    <row r="24" spans="2:22" ht="12.75">
      <c r="B24" s="28"/>
      <c r="D24" s="27"/>
      <c r="E24" s="27"/>
      <c r="F24" s="27"/>
      <c r="G24" s="27"/>
      <c r="H24" s="27"/>
      <c r="I24" s="27"/>
      <c r="V24" s="14"/>
    </row>
    <row r="25" spans="1:22" ht="12.75">
      <c r="A25" s="12"/>
      <c r="B25" s="28"/>
      <c r="D25" s="27"/>
      <c r="E25" s="27"/>
      <c r="F25" s="27"/>
      <c r="G25" s="27"/>
      <c r="H25" s="27"/>
      <c r="I25" s="27"/>
      <c r="V25" s="14"/>
    </row>
    <row r="26" spans="2:22" ht="4.5" customHeight="1">
      <c r="B26" s="27"/>
      <c r="D26" s="27"/>
      <c r="E26" s="27"/>
      <c r="F26" s="27"/>
      <c r="G26" s="27"/>
      <c r="H26" s="27"/>
      <c r="I26" s="27"/>
      <c r="V26" s="14"/>
    </row>
    <row r="27" spans="2:22" ht="12.75">
      <c r="B27" s="12"/>
      <c r="V27" s="29"/>
    </row>
    <row r="28" spans="1:2" ht="12.75">
      <c r="A28" s="12"/>
      <c r="B28" s="12"/>
    </row>
    <row r="29" spans="2:5" ht="12.75">
      <c r="B29" s="12"/>
      <c r="C29" s="12"/>
      <c r="D29" s="12"/>
      <c r="E29" s="12"/>
    </row>
    <row r="30" spans="2:5" ht="12.75">
      <c r="B30" s="12"/>
      <c r="D30" s="12"/>
      <c r="E30" s="12"/>
    </row>
    <row r="31" spans="2:5" ht="12.75">
      <c r="B31" s="12"/>
      <c r="C31" s="12"/>
      <c r="D31" s="12"/>
      <c r="E31" s="12"/>
    </row>
    <row r="32" spans="3:4" ht="12.75">
      <c r="C32" s="12"/>
      <c r="D32" s="12"/>
    </row>
    <row r="34" ht="12.75">
      <c r="B34" s="12"/>
    </row>
    <row r="35" ht="12.75">
      <c r="A35" s="12"/>
    </row>
  </sheetData>
  <sheetProtection password="CF42" sheet="1" objects="1" scenarios="1"/>
  <printOptions/>
  <pageMargins left="1.5" right="0.75" top="1.65" bottom="1.27" header="0.66" footer="0.82"/>
  <pageSetup orientation="portrait" r:id="rId1"/>
  <headerFooter alignWithMargins="0">
    <oddFooter>&amp;L&amp;"Arial,Italic"&amp;D&amp;R&amp;5&amp;F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showGridLines="0" showRowColHeaders="0" defaultGridColor="0" colorId="12" workbookViewId="0" topLeftCell="A1">
      <selection activeCell="D27" sqref="D27"/>
    </sheetView>
  </sheetViews>
  <sheetFormatPr defaultColWidth="9.00390625" defaultRowHeight="12.75"/>
  <cols>
    <col min="1" max="1" width="2.00390625" style="15" customWidth="1"/>
    <col min="2" max="2" width="17.00390625" style="15" customWidth="1"/>
    <col min="3" max="3" width="8.875" style="15" customWidth="1"/>
    <col min="4" max="4" width="18.125" style="15" customWidth="1"/>
    <col min="5" max="5" width="8.875" style="15" customWidth="1"/>
    <col min="6" max="6" width="14.125" style="15" customWidth="1"/>
    <col min="7" max="7" width="17.375" style="15" customWidth="1"/>
    <col min="8" max="9" width="8.875" style="15" customWidth="1"/>
    <col min="10" max="10" width="7.75390625" style="15" customWidth="1"/>
    <col min="11" max="13" width="8.875" style="15" customWidth="1"/>
    <col min="14" max="14" width="12.875" style="15" customWidth="1"/>
    <col min="15" max="15" width="4.25390625" style="15" customWidth="1"/>
    <col min="16" max="16" width="3.25390625" style="15" customWidth="1"/>
    <col min="17" max="17" width="6.875" style="15" customWidth="1"/>
    <col min="18" max="18" width="8.875" style="15" customWidth="1"/>
    <col min="19" max="19" width="8.375" style="15" customWidth="1"/>
    <col min="20" max="20" width="8.875" style="15" customWidth="1"/>
    <col min="21" max="21" width="10.75390625" style="15" customWidth="1"/>
    <col min="22" max="22" width="5.125" style="15" customWidth="1"/>
    <col min="23" max="23" width="3.875" style="15" customWidth="1"/>
    <col min="24" max="24" width="6.00390625" style="15" customWidth="1"/>
    <col min="25" max="25" width="4.875" style="15" customWidth="1"/>
    <col min="26" max="26" width="3.875" style="15" customWidth="1"/>
    <col min="27" max="16384" width="8.875" style="15" customWidth="1"/>
  </cols>
  <sheetData>
    <row r="1" spans="1:9" ht="15">
      <c r="A1" s="50"/>
      <c r="B1" s="163" t="s">
        <v>74</v>
      </c>
      <c r="C1" s="52"/>
      <c r="D1" s="52"/>
      <c r="E1" s="52"/>
      <c r="F1" s="52"/>
      <c r="G1" s="50"/>
      <c r="H1" s="50"/>
      <c r="I1" s="51"/>
    </row>
    <row r="2" spans="1:9" ht="30" customHeight="1">
      <c r="A2" s="50"/>
      <c r="B2" s="207" t="s">
        <v>79</v>
      </c>
      <c r="C2" s="207"/>
      <c r="D2" s="207"/>
      <c r="E2" s="207"/>
      <c r="F2" s="207"/>
      <c r="G2" s="207"/>
      <c r="H2" s="50"/>
      <c r="I2" s="51"/>
    </row>
    <row r="3" spans="1:9" ht="4.5" customHeight="1">
      <c r="A3" s="50"/>
      <c r="B3" s="52"/>
      <c r="C3" s="52"/>
      <c r="D3" s="50"/>
      <c r="E3" s="50"/>
      <c r="F3" s="50"/>
      <c r="G3" s="53"/>
      <c r="H3" s="50"/>
      <c r="I3" s="51"/>
    </row>
    <row r="4" spans="1:9" ht="36" customHeight="1">
      <c r="A4" s="50"/>
      <c r="B4" s="54" t="s">
        <v>13</v>
      </c>
      <c r="C4" s="52"/>
      <c r="D4" s="50"/>
      <c r="E4" s="50"/>
      <c r="F4" s="50"/>
      <c r="G4" s="60">
        <v>10000</v>
      </c>
      <c r="H4" s="50"/>
      <c r="I4" s="51"/>
    </row>
    <row r="5" spans="1:9" ht="4.5" customHeight="1">
      <c r="A5" s="50"/>
      <c r="B5" s="54"/>
      <c r="C5" s="52"/>
      <c r="D5" s="50"/>
      <c r="E5" s="50"/>
      <c r="F5" s="50"/>
      <c r="G5" s="61"/>
      <c r="H5" s="50"/>
      <c r="I5" s="51"/>
    </row>
    <row r="6" spans="1:9" ht="15.75">
      <c r="A6" s="50"/>
      <c r="B6" s="54" t="s">
        <v>14</v>
      </c>
      <c r="C6" s="52"/>
      <c r="D6" s="50"/>
      <c r="E6" s="50"/>
      <c r="F6" s="50"/>
      <c r="G6" s="62">
        <v>0.055</v>
      </c>
      <c r="H6" s="50"/>
      <c r="I6" s="51"/>
    </row>
    <row r="7" spans="1:9" ht="4.5" customHeight="1">
      <c r="A7" s="50"/>
      <c r="B7" s="54"/>
      <c r="C7" s="52"/>
      <c r="D7" s="50"/>
      <c r="E7" s="50"/>
      <c r="F7" s="50"/>
      <c r="G7" s="61"/>
      <c r="H7" s="50"/>
      <c r="I7" s="51"/>
    </row>
    <row r="8" spans="1:9" ht="15.75">
      <c r="A8" s="50"/>
      <c r="B8" s="54" t="s">
        <v>15</v>
      </c>
      <c r="C8" s="52"/>
      <c r="D8" s="50"/>
      <c r="E8" s="50"/>
      <c r="F8" s="50"/>
      <c r="G8" s="63">
        <v>15</v>
      </c>
      <c r="H8" s="50"/>
      <c r="I8" s="51"/>
    </row>
    <row r="9" spans="1:9" ht="4.5" customHeight="1">
      <c r="A9" s="50"/>
      <c r="B9" s="54"/>
      <c r="C9" s="52"/>
      <c r="D9" s="52"/>
      <c r="E9" s="52"/>
      <c r="F9" s="52"/>
      <c r="G9" s="59"/>
      <c r="H9" s="50"/>
      <c r="I9" s="51"/>
    </row>
    <row r="10" spans="1:9" ht="15.75">
      <c r="A10" s="50"/>
      <c r="B10" s="54" t="s">
        <v>16</v>
      </c>
      <c r="C10" s="52"/>
      <c r="D10" s="54" t="s">
        <v>17</v>
      </c>
      <c r="E10" s="52"/>
      <c r="F10" s="52"/>
      <c r="G10" s="64">
        <f>IF(G6=0,0,FV(G6,G8,-G4))</f>
        <v>224086.63495235448</v>
      </c>
      <c r="H10" s="50"/>
      <c r="I10" s="51"/>
    </row>
    <row r="11" spans="1:9" ht="4.5" customHeight="1">
      <c r="A11" s="50"/>
      <c r="B11" s="54"/>
      <c r="C11" s="52"/>
      <c r="D11" s="55" t="s">
        <v>18</v>
      </c>
      <c r="E11" s="52"/>
      <c r="F11" s="52"/>
      <c r="G11" s="59"/>
      <c r="H11" s="50"/>
      <c r="I11" s="51"/>
    </row>
    <row r="12" spans="1:9" ht="15.75">
      <c r="A12" s="50"/>
      <c r="B12" s="54" t="s">
        <v>16</v>
      </c>
      <c r="C12" s="52"/>
      <c r="D12" s="54" t="s">
        <v>72</v>
      </c>
      <c r="E12" s="52"/>
      <c r="F12" s="52"/>
      <c r="G12" s="64">
        <f>IF(G6=0,0,FV(G6,G8+1,-G4)-G4)</f>
        <v>236411.399874734</v>
      </c>
      <c r="H12" s="50"/>
      <c r="I12" s="51"/>
    </row>
    <row r="13" spans="1:9" ht="15">
      <c r="A13" s="50"/>
      <c r="B13" s="54"/>
      <c r="C13" s="52"/>
      <c r="D13" s="55" t="s">
        <v>19</v>
      </c>
      <c r="E13" s="52"/>
      <c r="F13" s="52"/>
      <c r="G13" s="53"/>
      <c r="H13" s="50"/>
      <c r="I13" s="51"/>
    </row>
    <row r="14" spans="1:9" ht="15">
      <c r="A14" s="50"/>
      <c r="B14" s="39"/>
      <c r="C14" s="39"/>
      <c r="D14" s="39"/>
      <c r="E14" s="39"/>
      <c r="F14" s="39"/>
      <c r="G14" s="39"/>
      <c r="H14" s="39"/>
      <c r="I14" s="51"/>
    </row>
    <row r="15" spans="1:9" ht="15">
      <c r="A15" s="50"/>
      <c r="B15" s="39"/>
      <c r="C15" s="39"/>
      <c r="D15" s="39"/>
      <c r="E15" s="39"/>
      <c r="F15" s="39"/>
      <c r="G15" s="39"/>
      <c r="H15" s="39"/>
      <c r="I15" s="51"/>
    </row>
    <row r="16" spans="1:9" ht="15">
      <c r="A16" s="50"/>
      <c r="B16" s="38" t="s">
        <v>75</v>
      </c>
      <c r="C16" s="39"/>
      <c r="D16" s="39"/>
      <c r="E16" s="39"/>
      <c r="F16" s="39"/>
      <c r="G16" s="39"/>
      <c r="H16" s="39"/>
      <c r="I16" s="51"/>
    </row>
    <row r="17" spans="1:15" ht="15">
      <c r="A17" s="50"/>
      <c r="B17" s="52"/>
      <c r="C17" s="52"/>
      <c r="D17" s="52"/>
      <c r="E17" s="52"/>
      <c r="F17" s="52"/>
      <c r="G17" s="50"/>
      <c r="H17" s="50"/>
      <c r="I17" s="51"/>
      <c r="K17" s="17"/>
      <c r="L17" s="17"/>
      <c r="M17" s="17"/>
      <c r="N17" s="17"/>
      <c r="O17" s="17"/>
    </row>
    <row r="18" spans="1:9" ht="15">
      <c r="A18" s="50"/>
      <c r="B18" s="50"/>
      <c r="C18" s="50"/>
      <c r="D18" s="50"/>
      <c r="E18" s="50"/>
      <c r="F18" s="50"/>
      <c r="G18" s="50"/>
      <c r="H18" s="50"/>
      <c r="I18" s="51"/>
    </row>
    <row r="19" spans="1:9" ht="15">
      <c r="A19" s="50"/>
      <c r="B19" s="56"/>
      <c r="C19" s="50"/>
      <c r="D19" s="50"/>
      <c r="E19" s="50"/>
      <c r="F19" s="50"/>
      <c r="G19" s="50"/>
      <c r="H19" s="50"/>
      <c r="I19" s="51"/>
    </row>
    <row r="20" spans="1:10" ht="15">
      <c r="A20" s="50"/>
      <c r="B20" s="57"/>
      <c r="C20" s="50"/>
      <c r="D20" s="50"/>
      <c r="E20" s="50"/>
      <c r="F20" s="50"/>
      <c r="G20" s="50"/>
      <c r="H20" s="50"/>
      <c r="I20" s="51"/>
      <c r="J20" s="17"/>
    </row>
    <row r="21" spans="1:9" ht="15">
      <c r="A21" s="50"/>
      <c r="B21" s="50"/>
      <c r="C21" s="50"/>
      <c r="D21" s="50"/>
      <c r="E21" s="50"/>
      <c r="F21" s="50"/>
      <c r="G21" s="50"/>
      <c r="H21" s="50"/>
      <c r="I21" s="51"/>
    </row>
    <row r="22" spans="1:9" ht="15">
      <c r="A22" s="50"/>
      <c r="B22" s="56"/>
      <c r="C22" s="50"/>
      <c r="D22" s="50"/>
      <c r="E22" s="50"/>
      <c r="F22" s="50"/>
      <c r="G22" s="50"/>
      <c r="H22" s="50"/>
      <c r="I22" s="51"/>
    </row>
    <row r="23" spans="1:9" ht="15">
      <c r="A23" s="51"/>
      <c r="B23" s="58"/>
      <c r="C23" s="51"/>
      <c r="D23" s="51"/>
      <c r="E23" s="51"/>
      <c r="F23" s="51"/>
      <c r="G23" s="51"/>
      <c r="H23" s="51"/>
      <c r="I23" s="51"/>
    </row>
    <row r="24" spans="1:9" ht="15">
      <c r="A24" s="51"/>
      <c r="B24" s="58"/>
      <c r="C24" s="58"/>
      <c r="D24" s="58"/>
      <c r="E24" s="58"/>
      <c r="F24" s="51"/>
      <c r="G24" s="51"/>
      <c r="H24" s="51"/>
      <c r="I24" s="51"/>
    </row>
    <row r="25" spans="1:9" ht="15.75">
      <c r="A25" s="16"/>
      <c r="B25" s="18"/>
      <c r="C25" s="18"/>
      <c r="D25" s="18"/>
      <c r="E25" s="18"/>
      <c r="F25" s="16"/>
      <c r="G25" s="16"/>
      <c r="H25" s="16"/>
      <c r="I25" s="16"/>
    </row>
    <row r="26" spans="1:9" ht="15.75">
      <c r="A26" s="16"/>
      <c r="B26" s="18"/>
      <c r="C26" s="18"/>
      <c r="D26" s="18"/>
      <c r="E26" s="18"/>
      <c r="F26" s="16"/>
      <c r="G26" s="16"/>
      <c r="H26" s="16"/>
      <c r="I26" s="16"/>
    </row>
    <row r="27" spans="1:9" ht="15.75">
      <c r="A27" s="16"/>
      <c r="B27" s="16"/>
      <c r="C27" s="18"/>
      <c r="D27" s="18"/>
      <c r="E27" s="16"/>
      <c r="F27" s="16"/>
      <c r="G27" s="16"/>
      <c r="H27" s="16"/>
      <c r="I27" s="16"/>
    </row>
    <row r="28" spans="1:9" ht="15.75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15.75">
      <c r="A29" s="18"/>
      <c r="B29" s="18"/>
      <c r="C29" s="16"/>
      <c r="D29" s="16"/>
      <c r="E29" s="16"/>
      <c r="F29" s="16"/>
      <c r="G29" s="16"/>
      <c r="H29" s="16"/>
      <c r="I29" s="16"/>
    </row>
    <row r="30" spans="1:14" ht="15.75">
      <c r="A30" s="16"/>
      <c r="B30" s="16"/>
      <c r="C30" s="16"/>
      <c r="D30" s="16"/>
      <c r="E30" s="16"/>
      <c r="F30" s="16"/>
      <c r="G30" s="16"/>
      <c r="H30" s="16"/>
      <c r="I30" s="16"/>
      <c r="N30" s="19"/>
    </row>
    <row r="31" spans="1:9" ht="15.7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5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5.75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15.7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5.7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5.75">
      <c r="A36" s="16"/>
      <c r="B36" s="16"/>
      <c r="C36" s="16"/>
      <c r="D36" s="16"/>
      <c r="E36" s="16"/>
      <c r="F36" s="16"/>
      <c r="G36" s="16"/>
      <c r="H36" s="16"/>
      <c r="I36" s="16"/>
    </row>
  </sheetData>
  <sheetProtection password="CF42" sheet="1" objects="1" scenarios="1"/>
  <mergeCells count="1">
    <mergeCell ref="B2:G2"/>
  </mergeCells>
  <printOptions/>
  <pageMargins left="1.23" right="0.25" top="1.33" bottom="1.99" header="0.5" footer="1.08"/>
  <pageSetup orientation="portrait" r:id="rId2"/>
  <headerFooter alignWithMargins="0">
    <oddFooter>&amp;L&amp;"Arial,Italic"&amp;D&amp;R&amp;5&amp;F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showGridLines="0" showRowColHeaders="0" defaultGridColor="0" colorId="12" workbookViewId="0" topLeftCell="A1">
      <selection activeCell="G35" sqref="G35"/>
    </sheetView>
  </sheetViews>
  <sheetFormatPr defaultColWidth="9.00390625" defaultRowHeight="12.75"/>
  <cols>
    <col min="1" max="1" width="3.75390625" style="0" customWidth="1"/>
    <col min="4" max="4" width="10.875" style="0" customWidth="1"/>
    <col min="5" max="5" width="13.125" style="0" customWidth="1"/>
    <col min="6" max="6" width="13.00390625" style="0" customWidth="1"/>
    <col min="7" max="7" width="18.875" style="0" customWidth="1"/>
    <col min="9" max="9" width="14.75390625" style="0" customWidth="1"/>
    <col min="10" max="10" width="12.125" style="0" customWidth="1"/>
    <col min="11" max="11" width="11.875" style="0" bestFit="1" customWidth="1"/>
    <col min="15" max="15" width="15.75390625" style="0" customWidth="1"/>
    <col min="16" max="16" width="17.25390625" style="0" customWidth="1"/>
    <col min="17" max="17" width="7.375" style="0" customWidth="1"/>
    <col min="18" max="18" width="6.75390625" style="0" customWidth="1"/>
    <col min="19" max="19" width="7.125" style="0" customWidth="1"/>
    <col min="20" max="20" width="4.25390625" style="0" customWidth="1"/>
  </cols>
  <sheetData>
    <row r="1" spans="1:12" ht="12.75">
      <c r="A1" s="164"/>
      <c r="B1" s="163" t="s">
        <v>50</v>
      </c>
      <c r="C1" s="164"/>
      <c r="D1" s="164"/>
      <c r="E1" s="164"/>
      <c r="F1" s="164"/>
      <c r="G1" s="164"/>
      <c r="H1" s="164"/>
      <c r="I1" s="4"/>
      <c r="J1" s="3"/>
      <c r="K1" s="3"/>
      <c r="L1" s="3"/>
    </row>
    <row r="2" spans="1:12" ht="25.5" customHeight="1">
      <c r="A2" s="164"/>
      <c r="B2" s="65" t="s">
        <v>20</v>
      </c>
      <c r="C2" s="66"/>
      <c r="D2" s="67"/>
      <c r="E2" s="67"/>
      <c r="F2" s="67"/>
      <c r="G2" s="67"/>
      <c r="H2" s="164"/>
      <c r="I2" s="4"/>
      <c r="J2" s="3"/>
      <c r="K2" s="3"/>
      <c r="L2" s="3"/>
    </row>
    <row r="3" spans="1:12" ht="4.5" customHeight="1">
      <c r="A3" s="164"/>
      <c r="B3" s="68"/>
      <c r="C3" s="65"/>
      <c r="D3" s="69"/>
      <c r="E3" s="69"/>
      <c r="F3" s="68"/>
      <c r="G3" s="68"/>
      <c r="H3" s="164"/>
      <c r="I3" s="4"/>
      <c r="J3" s="3"/>
      <c r="K3" s="3"/>
      <c r="L3" s="3"/>
    </row>
    <row r="4" spans="1:12" ht="22.5" customHeight="1">
      <c r="A4" s="164"/>
      <c r="B4" s="70" t="s">
        <v>21</v>
      </c>
      <c r="C4" s="70"/>
      <c r="D4" s="71"/>
      <c r="E4" s="71"/>
      <c r="F4" s="70"/>
      <c r="G4" s="83">
        <v>10000</v>
      </c>
      <c r="H4" s="164"/>
      <c r="J4" s="3"/>
      <c r="K4" s="3"/>
      <c r="L4" s="3"/>
    </row>
    <row r="5" spans="1:12" ht="4.5" customHeight="1">
      <c r="A5" s="164"/>
      <c r="B5" s="70"/>
      <c r="C5" s="72"/>
      <c r="D5" s="72"/>
      <c r="E5" s="72"/>
      <c r="F5" s="72"/>
      <c r="G5" s="84"/>
      <c r="H5" s="164"/>
      <c r="I5" s="4"/>
      <c r="J5" s="3"/>
      <c r="K5" s="3"/>
      <c r="L5" s="3"/>
    </row>
    <row r="6" spans="1:12" ht="15.75">
      <c r="A6" s="165"/>
      <c r="B6" s="70" t="s">
        <v>73</v>
      </c>
      <c r="C6" s="70"/>
      <c r="D6" s="70"/>
      <c r="E6" s="71"/>
      <c r="F6" s="70"/>
      <c r="G6" s="85">
        <v>0.05</v>
      </c>
      <c r="H6" s="164"/>
      <c r="I6" s="4"/>
      <c r="J6" s="3"/>
      <c r="K6" s="3"/>
      <c r="L6" s="3"/>
    </row>
    <row r="7" spans="1:12" ht="4.5" customHeight="1">
      <c r="A7" s="164"/>
      <c r="B7" s="70"/>
      <c r="C7" s="72"/>
      <c r="D7" s="72"/>
      <c r="E7" s="72"/>
      <c r="F7" s="72"/>
      <c r="G7" s="84"/>
      <c r="H7" s="164"/>
      <c r="I7" s="4"/>
      <c r="J7" s="3"/>
      <c r="K7" s="3"/>
      <c r="L7" s="3"/>
    </row>
    <row r="8" spans="1:12" ht="15.75">
      <c r="A8" s="164"/>
      <c r="B8" s="70" t="s">
        <v>15</v>
      </c>
      <c r="C8" s="70"/>
      <c r="D8" s="70"/>
      <c r="E8" s="71"/>
      <c r="F8" s="70"/>
      <c r="G8" s="86">
        <v>10</v>
      </c>
      <c r="H8" s="164"/>
      <c r="J8" s="3"/>
      <c r="K8" s="3"/>
      <c r="L8" s="3"/>
    </row>
    <row r="9" spans="1:12" ht="4.5" customHeight="1">
      <c r="A9" s="164"/>
      <c r="B9" s="73"/>
      <c r="C9" s="73"/>
      <c r="D9" s="73"/>
      <c r="E9" s="73"/>
      <c r="F9" s="73"/>
      <c r="G9" s="81"/>
      <c r="H9" s="164"/>
      <c r="I9" s="4"/>
      <c r="J9" s="3"/>
      <c r="K9" s="3"/>
      <c r="L9" s="3"/>
    </row>
    <row r="10" spans="1:12" ht="15">
      <c r="A10" s="164"/>
      <c r="B10" s="70"/>
      <c r="C10" s="72"/>
      <c r="D10" s="72"/>
      <c r="E10" s="74">
        <f>E11-0.01</f>
        <v>0.019999999999999997</v>
      </c>
      <c r="F10" s="72"/>
      <c r="G10" s="82">
        <f>G4*(1+E10)^G8</f>
        <v>12189.944199947571</v>
      </c>
      <c r="H10" s="164"/>
      <c r="I10" s="5"/>
      <c r="J10" s="3"/>
      <c r="K10" s="3"/>
      <c r="L10" s="3"/>
    </row>
    <row r="11" spans="1:12" ht="15">
      <c r="A11" s="164"/>
      <c r="B11" s="70"/>
      <c r="C11" s="72"/>
      <c r="D11" s="72"/>
      <c r="E11" s="74">
        <f>E12-0.01</f>
        <v>0.03</v>
      </c>
      <c r="F11" s="72"/>
      <c r="G11" s="82">
        <f>G4*(1+E11)^G8</f>
        <v>13439.163793441217</v>
      </c>
      <c r="H11" s="164"/>
      <c r="I11" s="6"/>
      <c r="J11" s="3"/>
      <c r="K11" s="8"/>
      <c r="L11" s="3"/>
    </row>
    <row r="12" spans="1:12" ht="15">
      <c r="A12" s="164"/>
      <c r="B12" s="70"/>
      <c r="C12" s="72"/>
      <c r="D12" s="72"/>
      <c r="E12" s="74">
        <f>E13-0.01</f>
        <v>0.04</v>
      </c>
      <c r="F12" s="72"/>
      <c r="G12" s="82">
        <f>G4*(1+E12)^G8</f>
        <v>14802.442849183446</v>
      </c>
      <c r="H12" s="164"/>
      <c r="I12" s="7"/>
      <c r="J12" s="3"/>
      <c r="K12" s="3"/>
      <c r="L12" s="3"/>
    </row>
    <row r="13" spans="1:12" ht="15.75">
      <c r="A13" s="164"/>
      <c r="B13" s="75" t="s">
        <v>22</v>
      </c>
      <c r="C13" s="76"/>
      <c r="D13" s="76"/>
      <c r="E13" s="87">
        <f>G6</f>
        <v>0.05</v>
      </c>
      <c r="F13" s="88" t="s">
        <v>23</v>
      </c>
      <c r="G13" s="89">
        <f>G4*(1+G6)^G8</f>
        <v>16288.946267774416</v>
      </c>
      <c r="H13" s="164"/>
      <c r="I13" s="4"/>
      <c r="J13" s="3"/>
      <c r="K13" s="3"/>
      <c r="L13" s="3"/>
    </row>
    <row r="14" spans="1:12" ht="15">
      <c r="A14" s="164"/>
      <c r="B14" s="70"/>
      <c r="C14" s="72"/>
      <c r="D14" s="72"/>
      <c r="E14" s="74">
        <f>G6+0.01</f>
        <v>0.060000000000000005</v>
      </c>
      <c r="F14" s="72"/>
      <c r="G14" s="82">
        <f>G4*(1+E14)^G8</f>
        <v>17908.476965428545</v>
      </c>
      <c r="H14" s="164"/>
      <c r="I14" s="4"/>
      <c r="J14" s="3"/>
      <c r="K14" s="3"/>
      <c r="L14" s="3"/>
    </row>
    <row r="15" spans="1:12" ht="15">
      <c r="A15" s="164"/>
      <c r="B15" s="72"/>
      <c r="C15" s="72"/>
      <c r="D15" s="72"/>
      <c r="E15" s="74">
        <f>E14+0.01</f>
        <v>0.07</v>
      </c>
      <c r="F15" s="72"/>
      <c r="G15" s="82">
        <f>G4*(1+E15)^G8</f>
        <v>19671.513572895656</v>
      </c>
      <c r="H15" s="164"/>
      <c r="I15" s="4"/>
      <c r="J15" s="3"/>
      <c r="K15" s="3"/>
      <c r="L15" s="3"/>
    </row>
    <row r="16" spans="1:12" ht="15">
      <c r="A16" s="164"/>
      <c r="B16" s="72"/>
      <c r="C16" s="72"/>
      <c r="D16" s="72"/>
      <c r="E16" s="74">
        <f>E15+0.01</f>
        <v>0.08</v>
      </c>
      <c r="F16" s="72"/>
      <c r="G16" s="82">
        <f>G4*(1+E16)^G8</f>
        <v>21589.249972727877</v>
      </c>
      <c r="H16" s="164"/>
      <c r="I16" s="4"/>
      <c r="J16" s="3"/>
      <c r="K16" s="3"/>
      <c r="L16" s="3"/>
    </row>
    <row r="17" spans="1:12" ht="15">
      <c r="A17" s="164"/>
      <c r="B17" s="77"/>
      <c r="C17" s="77"/>
      <c r="D17" s="77"/>
      <c r="E17" s="77"/>
      <c r="F17" s="77"/>
      <c r="G17" s="77"/>
      <c r="H17" s="166"/>
      <c r="I17" s="10"/>
      <c r="J17" s="3"/>
      <c r="K17" s="3"/>
      <c r="L17" s="3"/>
    </row>
    <row r="18" spans="1:16" ht="15">
      <c r="A18" s="164"/>
      <c r="B18" s="78" t="s">
        <v>24</v>
      </c>
      <c r="C18" s="78"/>
      <c r="D18" s="78"/>
      <c r="E18" s="78"/>
      <c r="F18" s="79"/>
      <c r="G18" s="90">
        <f>G13/G4-1</f>
        <v>0.6288946267774416</v>
      </c>
      <c r="H18" s="166"/>
      <c r="I18" s="10"/>
      <c r="J18" s="3"/>
      <c r="K18" s="3"/>
      <c r="L18" s="3"/>
      <c r="P18" s="2"/>
    </row>
    <row r="19" spans="1:12" ht="4.5" customHeight="1">
      <c r="A19" s="164"/>
      <c r="B19" s="78"/>
      <c r="C19" s="78"/>
      <c r="D19" s="78"/>
      <c r="E19" s="78"/>
      <c r="F19" s="79"/>
      <c r="G19" s="79"/>
      <c r="H19" s="166"/>
      <c r="I19" s="10"/>
      <c r="J19" s="3"/>
      <c r="K19" s="3"/>
      <c r="L19" s="3"/>
    </row>
    <row r="20" spans="1:12" ht="15">
      <c r="A20" s="164"/>
      <c r="B20" s="79" t="s">
        <v>37</v>
      </c>
      <c r="C20" s="78"/>
      <c r="D20" s="78"/>
      <c r="E20" s="79"/>
      <c r="F20" s="79"/>
      <c r="G20" s="80">
        <f>((G13-G4)/G4)/G8</f>
        <v>0.06288946267774416</v>
      </c>
      <c r="H20" s="166"/>
      <c r="I20" s="10"/>
      <c r="J20" s="3"/>
      <c r="K20" s="3"/>
      <c r="L20" s="3"/>
    </row>
    <row r="21" spans="1:12" ht="15">
      <c r="A21" s="164"/>
      <c r="B21" s="79"/>
      <c r="C21" s="79"/>
      <c r="D21" s="79"/>
      <c r="E21" s="79"/>
      <c r="F21" s="79"/>
      <c r="G21" s="79"/>
      <c r="H21" s="166"/>
      <c r="I21" s="10"/>
      <c r="J21" s="3"/>
      <c r="K21" s="3"/>
      <c r="L21" s="3"/>
    </row>
    <row r="22" spans="1:9" ht="12.75">
      <c r="A22" s="167"/>
      <c r="B22" s="168"/>
      <c r="C22" s="169"/>
      <c r="D22" s="169"/>
      <c r="E22" s="169"/>
      <c r="F22" s="169"/>
      <c r="G22" s="169"/>
      <c r="H22" s="169"/>
      <c r="I22" s="9"/>
    </row>
    <row r="23" spans="1:9" ht="12.75">
      <c r="A23" s="170"/>
      <c r="B23" s="169"/>
      <c r="C23" s="169"/>
      <c r="D23" s="169"/>
      <c r="E23" s="169"/>
      <c r="F23" s="169"/>
      <c r="G23" s="169"/>
      <c r="H23" s="169"/>
      <c r="I23" s="9"/>
    </row>
    <row r="24" spans="1:9" ht="12.75">
      <c r="A24" s="170"/>
      <c r="B24" s="169"/>
      <c r="C24" s="169"/>
      <c r="D24" s="169"/>
      <c r="E24" s="169"/>
      <c r="F24" s="169"/>
      <c r="G24" s="169"/>
      <c r="H24" s="169"/>
      <c r="I24" s="9"/>
    </row>
    <row r="25" spans="1:9" ht="12.75">
      <c r="A25" s="170"/>
      <c r="B25" s="38" t="s">
        <v>76</v>
      </c>
      <c r="C25" s="169"/>
      <c r="D25" s="169"/>
      <c r="E25" s="169"/>
      <c r="F25" s="169"/>
      <c r="G25" s="169"/>
      <c r="H25" s="169"/>
      <c r="I25" s="9"/>
    </row>
    <row r="26" spans="1:9" ht="12.75">
      <c r="A26" s="170"/>
      <c r="B26" s="169"/>
      <c r="C26" s="169"/>
      <c r="D26" s="169"/>
      <c r="E26" s="169"/>
      <c r="F26" s="169"/>
      <c r="G26" s="169"/>
      <c r="H26" s="169"/>
      <c r="I26" s="9"/>
    </row>
    <row r="27" spans="1:9" ht="12.75">
      <c r="A27" s="170"/>
      <c r="B27" s="169"/>
      <c r="C27" s="169"/>
      <c r="D27" s="169"/>
      <c r="E27" s="169"/>
      <c r="F27" s="169"/>
      <c r="G27" s="169"/>
      <c r="H27" s="169"/>
      <c r="I27" s="9"/>
    </row>
    <row r="28" spans="1:9" ht="12.75">
      <c r="A28" s="170"/>
      <c r="B28" s="169"/>
      <c r="C28" s="169"/>
      <c r="D28" s="169"/>
      <c r="E28" s="169"/>
      <c r="F28" s="169"/>
      <c r="G28" s="169"/>
      <c r="H28" s="169"/>
      <c r="I28" s="9"/>
    </row>
    <row r="29" spans="1:9" ht="12.75">
      <c r="A29" s="170"/>
      <c r="B29" s="169"/>
      <c r="C29" s="169"/>
      <c r="D29" s="169"/>
      <c r="E29" s="169"/>
      <c r="F29" s="169"/>
      <c r="G29" s="169"/>
      <c r="H29" s="169"/>
      <c r="I29" s="9"/>
    </row>
    <row r="30" spans="1:15" ht="12.75">
      <c r="A30" s="170"/>
      <c r="B30" s="170"/>
      <c r="C30" s="170"/>
      <c r="D30" s="170"/>
      <c r="E30" s="170"/>
      <c r="F30" s="170"/>
      <c r="G30" s="170"/>
      <c r="H30" s="170"/>
      <c r="O30" s="1"/>
    </row>
    <row r="31" spans="1:15" ht="12.75">
      <c r="A31" s="170"/>
      <c r="B31" s="170"/>
      <c r="C31" s="170"/>
      <c r="D31" s="170"/>
      <c r="E31" s="170"/>
      <c r="F31" s="170"/>
      <c r="G31" s="170"/>
      <c r="H31" s="170"/>
      <c r="O31" s="1"/>
    </row>
    <row r="32" spans="1:8" ht="12.75">
      <c r="A32" s="170"/>
      <c r="B32" s="170"/>
      <c r="C32" s="170"/>
      <c r="D32" s="170"/>
      <c r="E32" s="170"/>
      <c r="F32" s="170"/>
      <c r="G32" s="170"/>
      <c r="H32" s="170"/>
    </row>
  </sheetData>
  <sheetProtection password="CF42" sheet="1" objects="1" scenarios="1"/>
  <printOptions/>
  <pageMargins left="1.62" right="0.75" top="1.72" bottom="1.24" header="0.5" footer="0.87"/>
  <pageSetup orientation="portrait" r:id="rId2"/>
  <headerFooter alignWithMargins="0">
    <oddFooter>&amp;L&amp;"Arial,Italic"&amp;D&amp;R&amp;5&amp;F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showGridLines="0" showRowColHeaders="0" defaultGridColor="0" colorId="12" workbookViewId="0" topLeftCell="A1">
      <selection activeCell="A1" sqref="A1"/>
    </sheetView>
  </sheetViews>
  <sheetFormatPr defaultColWidth="9.00390625" defaultRowHeight="12.75"/>
  <cols>
    <col min="1" max="1" width="5.25390625" style="209" customWidth="1"/>
    <col min="2" max="3" width="10.875" style="209" customWidth="1"/>
    <col min="4" max="4" width="12.25390625" style="209" customWidth="1"/>
    <col min="5" max="6" width="10.875" style="209" customWidth="1"/>
    <col min="7" max="7" width="20.125" style="209" customWidth="1"/>
    <col min="8" max="8" width="8.75390625" style="209" customWidth="1"/>
    <col min="9" max="9" width="5.25390625" style="209" customWidth="1"/>
    <col min="10" max="16384" width="8.875" style="209" customWidth="1"/>
  </cols>
  <sheetData>
    <row r="1" spans="1:8" ht="12.75">
      <c r="A1" s="91"/>
      <c r="B1" s="163" t="s">
        <v>50</v>
      </c>
      <c r="C1" s="91"/>
      <c r="D1" s="91"/>
      <c r="E1" s="91"/>
      <c r="F1" s="91"/>
      <c r="G1" s="91"/>
      <c r="H1" s="91"/>
    </row>
    <row r="2" spans="1:8" ht="36" customHeight="1">
      <c r="A2" s="92"/>
      <c r="B2" s="208" t="s">
        <v>80</v>
      </c>
      <c r="C2" s="208"/>
      <c r="D2" s="208"/>
      <c r="E2" s="208"/>
      <c r="F2" s="208"/>
      <c r="G2" s="208"/>
      <c r="H2" s="92"/>
    </row>
    <row r="3" spans="1:8" ht="4.5" customHeight="1">
      <c r="A3" s="159"/>
      <c r="B3" s="159"/>
      <c r="C3" s="159"/>
      <c r="D3" s="159"/>
      <c r="E3" s="159"/>
      <c r="F3" s="159"/>
      <c r="G3" s="159"/>
      <c r="H3" s="159"/>
    </row>
    <row r="4" spans="1:8" ht="26.25" customHeight="1">
      <c r="A4" s="95"/>
      <c r="B4" s="96" t="s">
        <v>32</v>
      </c>
      <c r="C4" s="96"/>
      <c r="D4" s="96"/>
      <c r="E4" s="97"/>
      <c r="F4" s="97"/>
      <c r="G4" s="98">
        <v>100000</v>
      </c>
      <c r="H4" s="95"/>
    </row>
    <row r="5" spans="1:8" ht="4.5" customHeight="1">
      <c r="A5" s="95"/>
      <c r="B5" s="95"/>
      <c r="C5" s="95"/>
      <c r="D5" s="95"/>
      <c r="E5" s="95"/>
      <c r="F5" s="95"/>
      <c r="G5" s="99"/>
      <c r="H5" s="95"/>
    </row>
    <row r="6" spans="1:8" ht="12" customHeight="1">
      <c r="A6" s="96" t="s">
        <v>33</v>
      </c>
      <c r="B6" s="96" t="s">
        <v>34</v>
      </c>
      <c r="C6" s="96"/>
      <c r="D6" s="96"/>
      <c r="E6" s="97"/>
      <c r="F6" s="97"/>
      <c r="G6" s="100">
        <v>0.065</v>
      </c>
      <c r="H6" s="95"/>
    </row>
    <row r="7" spans="1:8" ht="4.5" customHeight="1">
      <c r="A7" s="96"/>
      <c r="B7" s="95"/>
      <c r="C7" s="95"/>
      <c r="D7" s="95"/>
      <c r="E7" s="95"/>
      <c r="F7" s="95"/>
      <c r="G7" s="99"/>
      <c r="H7" s="95"/>
    </row>
    <row r="8" spans="1:8" ht="12.75">
      <c r="A8" s="95"/>
      <c r="B8" s="96" t="s">
        <v>35</v>
      </c>
      <c r="C8" s="96"/>
      <c r="D8" s="96"/>
      <c r="E8" s="97"/>
      <c r="F8" s="97"/>
      <c r="G8" s="101">
        <v>15</v>
      </c>
      <c r="H8" s="95"/>
    </row>
    <row r="9" spans="1:8" ht="4.5" customHeight="1">
      <c r="A9" s="96"/>
      <c r="B9" s="95"/>
      <c r="C9" s="95"/>
      <c r="D9" s="95"/>
      <c r="E9" s="95"/>
      <c r="F9" s="95"/>
      <c r="G9" s="95"/>
      <c r="H9" s="95"/>
    </row>
    <row r="10" spans="1:8" ht="15">
      <c r="A10" s="92"/>
      <c r="B10" s="93" t="s">
        <v>61</v>
      </c>
      <c r="C10" s="93"/>
      <c r="D10" s="94"/>
      <c r="E10" s="94"/>
      <c r="F10" s="94"/>
      <c r="G10" s="102">
        <f>G4/(1+G6)^G8</f>
        <v>38882.65244422157</v>
      </c>
      <c r="H10" s="92"/>
    </row>
    <row r="11" spans="1:8" ht="12.75">
      <c r="A11" s="92"/>
      <c r="B11" s="92"/>
      <c r="C11" s="92"/>
      <c r="D11" s="92"/>
      <c r="E11" s="92"/>
      <c r="F11" s="92"/>
      <c r="G11" s="92"/>
      <c r="H11" s="92"/>
    </row>
    <row r="12" spans="1:8" ht="12.75">
      <c r="A12" s="92"/>
      <c r="B12" s="39"/>
      <c r="C12" s="39"/>
      <c r="D12" s="39"/>
      <c r="E12" s="39"/>
      <c r="F12" s="39"/>
      <c r="G12" s="39"/>
      <c r="H12" s="92"/>
    </row>
    <row r="13" spans="1:8" ht="15" customHeight="1">
      <c r="A13" s="92"/>
      <c r="B13" s="39"/>
      <c r="C13" s="39"/>
      <c r="D13" s="39"/>
      <c r="E13" s="39"/>
      <c r="F13" s="39"/>
      <c r="G13" s="39"/>
      <c r="H13" s="92"/>
    </row>
    <row r="14" spans="1:8" ht="12.75">
      <c r="A14" s="92"/>
      <c r="B14" s="39"/>
      <c r="C14" s="39"/>
      <c r="D14" s="39"/>
      <c r="E14" s="39"/>
      <c r="F14" s="39"/>
      <c r="G14" s="39"/>
      <c r="H14" s="92"/>
    </row>
    <row r="15" spans="1:8" ht="12.75" customHeight="1">
      <c r="A15" s="92"/>
      <c r="B15" s="171" t="s">
        <v>76</v>
      </c>
      <c r="C15" s="39"/>
      <c r="D15" s="39"/>
      <c r="E15" s="39"/>
      <c r="F15" s="39"/>
      <c r="G15" s="39"/>
      <c r="H15" s="92"/>
    </row>
    <row r="16" spans="1:8" ht="12.75">
      <c r="A16" s="91"/>
      <c r="B16" s="30"/>
      <c r="C16" s="30"/>
      <c r="D16" s="30"/>
      <c r="E16" s="30"/>
      <c r="F16" s="30"/>
      <c r="G16" s="30"/>
      <c r="H16" s="91"/>
    </row>
    <row r="17" spans="1:8" ht="12.75">
      <c r="A17" s="210"/>
      <c r="B17" s="91"/>
      <c r="C17" s="91"/>
      <c r="D17" s="91"/>
      <c r="E17" s="91"/>
      <c r="F17" s="91"/>
      <c r="G17" s="211"/>
      <c r="H17" s="91"/>
    </row>
    <row r="18" spans="1:8" ht="12.75">
      <c r="A18" s="91"/>
      <c r="B18" s="91"/>
      <c r="C18" s="91"/>
      <c r="D18" s="91"/>
      <c r="E18" s="91"/>
      <c r="F18" s="91"/>
      <c r="G18" s="211"/>
      <c r="H18" s="91"/>
    </row>
    <row r="19" spans="1:8" ht="12.75">
      <c r="A19" s="210"/>
      <c r="B19" s="91"/>
      <c r="C19" s="91"/>
      <c r="D19" s="91"/>
      <c r="E19" s="91"/>
      <c r="F19" s="91"/>
      <c r="G19" s="91"/>
      <c r="H19" s="91"/>
    </row>
    <row r="20" spans="1:8" ht="12.75">
      <c r="A20" s="210"/>
      <c r="B20" s="91"/>
      <c r="C20" s="91"/>
      <c r="D20" s="91"/>
      <c r="E20" s="91"/>
      <c r="F20" s="91"/>
      <c r="G20" s="91"/>
      <c r="H20" s="91"/>
    </row>
    <row r="21" spans="1:8" ht="12.75">
      <c r="A21" s="91"/>
      <c r="B21" s="91"/>
      <c r="C21" s="91"/>
      <c r="D21" s="91"/>
      <c r="E21" s="91"/>
      <c r="F21" s="91"/>
      <c r="G21" s="91"/>
      <c r="H21" s="91"/>
    </row>
    <row r="22" spans="1:8" ht="12.75">
      <c r="A22" s="210"/>
      <c r="B22" s="91"/>
      <c r="C22" s="91"/>
      <c r="D22" s="91"/>
      <c r="E22" s="91"/>
      <c r="F22" s="91"/>
      <c r="G22" s="91"/>
      <c r="H22" s="91"/>
    </row>
    <row r="23" spans="1:8" ht="12.75">
      <c r="A23" s="210"/>
      <c r="B23" s="91"/>
      <c r="C23" s="91"/>
      <c r="D23" s="91"/>
      <c r="E23" s="91"/>
      <c r="F23" s="91"/>
      <c r="G23" s="91"/>
      <c r="H23" s="91"/>
    </row>
    <row r="24" spans="1:8" ht="12.75">
      <c r="A24" s="210"/>
      <c r="B24" s="210"/>
      <c r="C24" s="210"/>
      <c r="D24" s="210"/>
      <c r="E24" s="91"/>
      <c r="F24" s="91"/>
      <c r="G24" s="91"/>
      <c r="H24" s="91"/>
    </row>
    <row r="25" spans="1:8" ht="12.75">
      <c r="A25" s="210"/>
      <c r="C25" s="210"/>
      <c r="D25" s="210"/>
      <c r="E25" s="91"/>
      <c r="F25" s="91"/>
      <c r="G25" s="91"/>
      <c r="H25" s="91"/>
    </row>
    <row r="26" spans="1:8" ht="12.75">
      <c r="A26" s="210"/>
      <c r="B26" s="210"/>
      <c r="C26" s="210"/>
      <c r="D26" s="210"/>
      <c r="E26" s="91"/>
      <c r="F26" s="91"/>
      <c r="G26" s="91"/>
      <c r="H26" s="91"/>
    </row>
    <row r="27" spans="2:3" ht="12.75">
      <c r="B27" s="212"/>
      <c r="C27" s="212"/>
    </row>
    <row r="28" ht="12.75" customHeight="1">
      <c r="P28" s="213"/>
    </row>
    <row r="29" ht="12.75">
      <c r="A29" s="212"/>
    </row>
    <row r="30" ht="12.75" customHeight="1">
      <c r="P30" s="213"/>
    </row>
    <row r="31" ht="12.75">
      <c r="S31" s="214"/>
    </row>
  </sheetData>
  <sheetProtection password="CF42" sheet="1" objects="1" scenarios="1"/>
  <mergeCells count="2">
    <mergeCell ref="A3:H3"/>
    <mergeCell ref="B2:G2"/>
  </mergeCells>
  <printOptions/>
  <pageMargins left="0.94" right="0.75" top="1.43" bottom="2.01" header="0.5" footer="1.27"/>
  <pageSetup orientation="portrait" r:id="rId2"/>
  <headerFooter alignWithMargins="0">
    <oddFooter>&amp;L&amp;"Arial,Italic"&amp;D&amp;R&amp;5&amp;F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5"/>
  <sheetViews>
    <sheetView showGridLines="0" showRowColHeaders="0" defaultGridColor="0" colorId="12" workbookViewId="0" topLeftCell="A1">
      <selection activeCell="A2" sqref="A2"/>
    </sheetView>
  </sheetViews>
  <sheetFormatPr defaultColWidth="9.00390625" defaultRowHeight="12.75"/>
  <cols>
    <col min="1" max="1" width="8.125" style="20" customWidth="1"/>
    <col min="2" max="2" width="19.25390625" style="20" customWidth="1"/>
    <col min="3" max="3" width="13.875" style="20" customWidth="1"/>
    <col min="4" max="4" width="17.875" style="20" customWidth="1"/>
    <col min="5" max="5" width="13.875" style="20" customWidth="1"/>
    <col min="6" max="6" width="18.00390625" style="20" customWidth="1"/>
    <col min="7" max="7" width="9.25390625" style="20" customWidth="1"/>
    <col min="8" max="8" width="8.125" style="20" customWidth="1"/>
    <col min="9" max="9" width="8.875" style="20" customWidth="1"/>
    <col min="10" max="14" width="9.25390625" style="20" customWidth="1"/>
    <col min="15" max="15" width="8.875" style="20" customWidth="1"/>
    <col min="16" max="16" width="9.375" style="20" customWidth="1"/>
    <col min="17" max="17" width="7.75390625" style="20" customWidth="1"/>
    <col min="18" max="18" width="9.25390625" style="20" customWidth="1"/>
    <col min="19" max="19" width="4.125" style="20" customWidth="1"/>
    <col min="20" max="16384" width="9.25390625" style="20" customWidth="1"/>
  </cols>
  <sheetData>
    <row r="1" spans="1:6" ht="12.75" customHeight="1">
      <c r="A1" s="163" t="s">
        <v>77</v>
      </c>
      <c r="B1" s="119"/>
      <c r="C1" s="119"/>
      <c r="D1" s="119"/>
      <c r="E1" s="119"/>
      <c r="F1" s="119"/>
    </row>
    <row r="2" spans="1:22" ht="12.75">
      <c r="A2" s="103"/>
      <c r="B2" s="104"/>
      <c r="C2" s="104"/>
      <c r="D2" s="104"/>
      <c r="E2" s="104"/>
      <c r="F2" s="105"/>
      <c r="G2" s="21"/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5">
      <c r="A3" s="155" t="s">
        <v>25</v>
      </c>
      <c r="B3" s="156"/>
      <c r="C3" s="157"/>
      <c r="D3" s="157"/>
      <c r="E3" s="157"/>
      <c r="F3" s="158"/>
      <c r="G3" s="22"/>
      <c r="H3" s="2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2.75">
      <c r="A4" s="160" t="s">
        <v>62</v>
      </c>
      <c r="B4" s="161"/>
      <c r="C4" s="161"/>
      <c r="D4" s="161"/>
      <c r="E4" s="161"/>
      <c r="F4" s="162"/>
      <c r="G4" s="21"/>
      <c r="H4" s="2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2.75">
      <c r="A5" s="106"/>
      <c r="B5" s="107" t="s">
        <v>26</v>
      </c>
      <c r="C5" s="108">
        <v>0.05</v>
      </c>
      <c r="D5" s="108">
        <v>0.07</v>
      </c>
      <c r="E5" s="108">
        <v>0.1</v>
      </c>
      <c r="F5" s="109"/>
      <c r="G5" s="24"/>
      <c r="H5" s="22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12.75">
      <c r="A6" s="110"/>
      <c r="B6" s="111"/>
      <c r="C6" s="112"/>
      <c r="D6" s="112"/>
      <c r="E6" s="112"/>
      <c r="F6" s="11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2.75">
      <c r="A7" s="114"/>
      <c r="B7" s="115" t="s">
        <v>27</v>
      </c>
      <c r="C7" s="42">
        <v>100000</v>
      </c>
      <c r="D7" s="116">
        <f>+C7</f>
        <v>100000</v>
      </c>
      <c r="E7" s="116">
        <f>+C7</f>
        <v>100000</v>
      </c>
      <c r="F7" s="117"/>
      <c r="G7" s="21"/>
      <c r="H7" s="2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2.75">
      <c r="A8" s="118"/>
      <c r="B8" s="119"/>
      <c r="C8" s="119"/>
      <c r="D8" s="119"/>
      <c r="E8" s="119"/>
      <c r="F8" s="109"/>
      <c r="G8" s="21"/>
      <c r="H8" s="2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2.75">
      <c r="A9" s="120"/>
      <c r="B9" s="121" t="s">
        <v>28</v>
      </c>
      <c r="C9" s="122" t="s">
        <v>29</v>
      </c>
      <c r="D9" s="122" t="s">
        <v>29</v>
      </c>
      <c r="E9" s="122" t="s">
        <v>29</v>
      </c>
      <c r="F9" s="109"/>
      <c r="G9" s="21"/>
      <c r="H9" s="2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2.75">
      <c r="A10" s="120"/>
      <c r="B10" s="123" t="s">
        <v>30</v>
      </c>
      <c r="C10" s="124" t="s">
        <v>31</v>
      </c>
      <c r="D10" s="124" t="s">
        <v>31</v>
      </c>
      <c r="E10" s="124" t="s">
        <v>31</v>
      </c>
      <c r="F10" s="109"/>
      <c r="G10" s="22"/>
      <c r="H10" s="2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2.75">
      <c r="A11" s="125"/>
      <c r="B11" s="126"/>
      <c r="C11" s="127"/>
      <c r="D11" s="128"/>
      <c r="E11" s="127"/>
      <c r="F11" s="109"/>
      <c r="H11" s="2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2.75">
      <c r="A12" s="129"/>
      <c r="B12" s="130">
        <v>1</v>
      </c>
      <c r="C12" s="47">
        <f aca="true" t="shared" si="0" ref="C12:C51">$C$7*(1+$C$5)^B12</f>
        <v>105000</v>
      </c>
      <c r="D12" s="47">
        <f aca="true" t="shared" si="1" ref="D12:D51">$D$7*(1+$D$5)^B12</f>
        <v>107000</v>
      </c>
      <c r="E12" s="47">
        <f aca="true" t="shared" si="2" ref="E12:E51">$E$7*(1+$E$5)^B12</f>
        <v>110000.00000000001</v>
      </c>
      <c r="F12" s="131"/>
      <c r="G12" s="21"/>
      <c r="H12" s="2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2.75">
      <c r="A13" s="129"/>
      <c r="B13" s="130">
        <f aca="true" t="shared" si="3" ref="B13:B51">B12+1</f>
        <v>2</v>
      </c>
      <c r="C13" s="47">
        <f t="shared" si="0"/>
        <v>110250</v>
      </c>
      <c r="D13" s="47">
        <f t="shared" si="1"/>
        <v>114490</v>
      </c>
      <c r="E13" s="47">
        <f t="shared" si="2"/>
        <v>121000.00000000001</v>
      </c>
      <c r="F13" s="11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2.75">
      <c r="A14" s="129"/>
      <c r="B14" s="130">
        <f t="shared" si="3"/>
        <v>3</v>
      </c>
      <c r="C14" s="47">
        <f t="shared" si="0"/>
        <v>115762.50000000001</v>
      </c>
      <c r="D14" s="47">
        <f t="shared" si="1"/>
        <v>122504.30000000002</v>
      </c>
      <c r="E14" s="47">
        <f t="shared" si="2"/>
        <v>133100.00000000003</v>
      </c>
      <c r="F14" s="11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2.75">
      <c r="A15" s="129"/>
      <c r="B15" s="130">
        <f t="shared" si="3"/>
        <v>4</v>
      </c>
      <c r="C15" s="47">
        <f t="shared" si="0"/>
        <v>121550.625</v>
      </c>
      <c r="D15" s="47">
        <f t="shared" si="1"/>
        <v>131079.601</v>
      </c>
      <c r="E15" s="47">
        <f t="shared" si="2"/>
        <v>146410.00000000003</v>
      </c>
      <c r="F15" s="11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2.75">
      <c r="A16" s="129"/>
      <c r="B16" s="130">
        <f t="shared" si="3"/>
        <v>5</v>
      </c>
      <c r="C16" s="47">
        <f t="shared" si="0"/>
        <v>127628.15625000001</v>
      </c>
      <c r="D16" s="47">
        <f t="shared" si="1"/>
        <v>140255.17307000002</v>
      </c>
      <c r="E16" s="47">
        <f t="shared" si="2"/>
        <v>161051.00000000006</v>
      </c>
      <c r="F16" s="11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2.75">
      <c r="A17" s="129"/>
      <c r="B17" s="130">
        <f t="shared" si="3"/>
        <v>6</v>
      </c>
      <c r="C17" s="47">
        <f t="shared" si="0"/>
        <v>134009.5640625</v>
      </c>
      <c r="D17" s="47">
        <f t="shared" si="1"/>
        <v>150073.0351849</v>
      </c>
      <c r="E17" s="47">
        <f t="shared" si="2"/>
        <v>177156.1000000001</v>
      </c>
      <c r="F17" s="11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2.75">
      <c r="A18" s="129"/>
      <c r="B18" s="130">
        <f t="shared" si="3"/>
        <v>7</v>
      </c>
      <c r="C18" s="47">
        <f t="shared" si="0"/>
        <v>140710.04226562503</v>
      </c>
      <c r="D18" s="47">
        <f t="shared" si="1"/>
        <v>160578.14764784303</v>
      </c>
      <c r="E18" s="47">
        <f t="shared" si="2"/>
        <v>194871.7100000001</v>
      </c>
      <c r="F18" s="11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2.75">
      <c r="A19" s="129"/>
      <c r="B19" s="130">
        <f t="shared" si="3"/>
        <v>8</v>
      </c>
      <c r="C19" s="47">
        <f t="shared" si="0"/>
        <v>147745.54437890626</v>
      </c>
      <c r="D19" s="47">
        <f t="shared" si="1"/>
        <v>171818.61798319203</v>
      </c>
      <c r="E19" s="47">
        <f t="shared" si="2"/>
        <v>214358.8810000001</v>
      </c>
      <c r="F19" s="11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2.75">
      <c r="A20" s="129"/>
      <c r="B20" s="130">
        <f t="shared" si="3"/>
        <v>9</v>
      </c>
      <c r="C20" s="47">
        <f t="shared" si="0"/>
        <v>155132.82159785158</v>
      </c>
      <c r="D20" s="47">
        <f t="shared" si="1"/>
        <v>183845.9212420155</v>
      </c>
      <c r="E20" s="47">
        <f t="shared" si="2"/>
        <v>235794.76910000015</v>
      </c>
      <c r="F20" s="113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2.75">
      <c r="A21" s="129"/>
      <c r="B21" s="130">
        <f t="shared" si="3"/>
        <v>10</v>
      </c>
      <c r="C21" s="47">
        <f t="shared" si="0"/>
        <v>162889.46267774416</v>
      </c>
      <c r="D21" s="47">
        <f t="shared" si="1"/>
        <v>196715.13572895655</v>
      </c>
      <c r="E21" s="47">
        <f t="shared" si="2"/>
        <v>259374.24601000018</v>
      </c>
      <c r="F21" s="113"/>
      <c r="K21" s="23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2.75">
      <c r="A22" s="129"/>
      <c r="B22" s="130">
        <f t="shared" si="3"/>
        <v>11</v>
      </c>
      <c r="C22" s="47">
        <f t="shared" si="0"/>
        <v>171033.93581163138</v>
      </c>
      <c r="D22" s="47">
        <f t="shared" si="1"/>
        <v>210485.19522998354</v>
      </c>
      <c r="E22" s="47">
        <f t="shared" si="2"/>
        <v>285311.67061100027</v>
      </c>
      <c r="F22" s="113"/>
      <c r="K22" s="23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2.75">
      <c r="A23" s="129"/>
      <c r="B23" s="130">
        <f t="shared" si="3"/>
        <v>12</v>
      </c>
      <c r="C23" s="47">
        <f t="shared" si="0"/>
        <v>179585.63260221292</v>
      </c>
      <c r="D23" s="47">
        <f t="shared" si="1"/>
        <v>225219.15889608234</v>
      </c>
      <c r="E23" s="47">
        <f t="shared" si="2"/>
        <v>313842.8376721003</v>
      </c>
      <c r="F23" s="113"/>
      <c r="K23" s="23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2.75">
      <c r="A24" s="129"/>
      <c r="B24" s="130">
        <f t="shared" si="3"/>
        <v>13</v>
      </c>
      <c r="C24" s="47">
        <f t="shared" si="0"/>
        <v>188564.9142323236</v>
      </c>
      <c r="D24" s="47">
        <f t="shared" si="1"/>
        <v>240984.50001880815</v>
      </c>
      <c r="E24" s="47">
        <f t="shared" si="2"/>
        <v>345227.1214393103</v>
      </c>
      <c r="F24" s="113"/>
      <c r="K24" s="23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2.75">
      <c r="A25" s="129"/>
      <c r="B25" s="130">
        <f t="shared" si="3"/>
        <v>14</v>
      </c>
      <c r="C25" s="47">
        <f t="shared" si="0"/>
        <v>197993.15994393974</v>
      </c>
      <c r="D25" s="47">
        <f t="shared" si="1"/>
        <v>257853.4150201247</v>
      </c>
      <c r="E25" s="47">
        <f t="shared" si="2"/>
        <v>379749.8335832414</v>
      </c>
      <c r="F25" s="113"/>
      <c r="K25" s="23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2.75">
      <c r="A26" s="129"/>
      <c r="B26" s="130">
        <f t="shared" si="3"/>
        <v>15</v>
      </c>
      <c r="C26" s="47">
        <f t="shared" si="0"/>
        <v>207892.81794113677</v>
      </c>
      <c r="D26" s="47">
        <f t="shared" si="1"/>
        <v>275903.15407153347</v>
      </c>
      <c r="E26" s="47">
        <f t="shared" si="2"/>
        <v>417724.81694156554</v>
      </c>
      <c r="F26" s="113"/>
      <c r="K26" s="23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2.75">
      <c r="A27" s="129"/>
      <c r="B27" s="130">
        <f t="shared" si="3"/>
        <v>16</v>
      </c>
      <c r="C27" s="47">
        <f t="shared" si="0"/>
        <v>218287.4588381936</v>
      </c>
      <c r="D27" s="47">
        <f t="shared" si="1"/>
        <v>295216.37485654076</v>
      </c>
      <c r="E27" s="47">
        <f t="shared" si="2"/>
        <v>459497.2986357221</v>
      </c>
      <c r="F27" s="113"/>
      <c r="K27" s="23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2.75">
      <c r="A28" s="129"/>
      <c r="B28" s="130">
        <f t="shared" si="3"/>
        <v>17</v>
      </c>
      <c r="C28" s="47">
        <f t="shared" si="0"/>
        <v>229201.83178010333</v>
      </c>
      <c r="D28" s="47">
        <f t="shared" si="1"/>
        <v>315881.5210964986</v>
      </c>
      <c r="E28" s="47">
        <f t="shared" si="2"/>
        <v>505447.0284992943</v>
      </c>
      <c r="F28" s="11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6" ht="12.75">
      <c r="A29" s="129"/>
      <c r="B29" s="130">
        <f t="shared" si="3"/>
        <v>18</v>
      </c>
      <c r="C29" s="47">
        <f t="shared" si="0"/>
        <v>240661.92336910847</v>
      </c>
      <c r="D29" s="47">
        <f t="shared" si="1"/>
        <v>337993.2275732535</v>
      </c>
      <c r="E29" s="47">
        <f t="shared" si="2"/>
        <v>555991.7313492238</v>
      </c>
      <c r="F29" s="113"/>
    </row>
    <row r="30" spans="1:18" ht="12.75">
      <c r="A30" s="129"/>
      <c r="B30" s="130">
        <f t="shared" si="3"/>
        <v>19</v>
      </c>
      <c r="C30" s="47">
        <f t="shared" si="0"/>
        <v>252695.0195375639</v>
      </c>
      <c r="D30" s="47">
        <f t="shared" si="1"/>
        <v>361652.7535033813</v>
      </c>
      <c r="E30" s="47">
        <f t="shared" si="2"/>
        <v>611590.9044841463</v>
      </c>
      <c r="F30" s="113"/>
      <c r="O30" s="11"/>
      <c r="P30" s="11"/>
      <c r="Q30" s="11"/>
      <c r="R30" s="11"/>
    </row>
    <row r="31" spans="1:18" ht="12.75">
      <c r="A31" s="129"/>
      <c r="B31" s="130">
        <f t="shared" si="3"/>
        <v>20</v>
      </c>
      <c r="C31" s="47">
        <f t="shared" si="0"/>
        <v>265329.77051444206</v>
      </c>
      <c r="D31" s="47">
        <f t="shared" si="1"/>
        <v>386968.44624861795</v>
      </c>
      <c r="E31" s="47">
        <f t="shared" si="2"/>
        <v>672749.994932561</v>
      </c>
      <c r="F31" s="113"/>
      <c r="O31" s="11"/>
      <c r="P31" s="11"/>
      <c r="Q31" s="11"/>
      <c r="R31" s="11"/>
    </row>
    <row r="32" spans="1:18" ht="12.75">
      <c r="A32" s="129"/>
      <c r="B32" s="130">
        <f t="shared" si="3"/>
        <v>21</v>
      </c>
      <c r="C32" s="47">
        <f t="shared" si="0"/>
        <v>278596.2590401642</v>
      </c>
      <c r="D32" s="47">
        <f t="shared" si="1"/>
        <v>414056.23748602124</v>
      </c>
      <c r="E32" s="47">
        <f t="shared" si="2"/>
        <v>740024.994425817</v>
      </c>
      <c r="F32" s="113"/>
      <c r="O32" s="11"/>
      <c r="P32" s="11"/>
      <c r="Q32" s="11"/>
      <c r="R32" s="11"/>
    </row>
    <row r="33" spans="1:18" ht="12.75">
      <c r="A33" s="129"/>
      <c r="B33" s="130">
        <f t="shared" si="3"/>
        <v>22</v>
      </c>
      <c r="C33" s="47">
        <f t="shared" si="0"/>
        <v>292526.0719921724</v>
      </c>
      <c r="D33" s="47">
        <f t="shared" si="1"/>
        <v>443040.1741100427</v>
      </c>
      <c r="E33" s="47">
        <f t="shared" si="2"/>
        <v>814027.493868399</v>
      </c>
      <c r="F33" s="113"/>
      <c r="O33" s="11"/>
      <c r="P33" s="11"/>
      <c r="Q33" s="11"/>
      <c r="R33" s="11"/>
    </row>
    <row r="34" spans="1:18" ht="12.75">
      <c r="A34" s="129"/>
      <c r="B34" s="130">
        <f t="shared" si="3"/>
        <v>23</v>
      </c>
      <c r="C34" s="47">
        <f t="shared" si="0"/>
        <v>307152.37559178105</v>
      </c>
      <c r="D34" s="47">
        <f t="shared" si="1"/>
        <v>474052.9862977457</v>
      </c>
      <c r="E34" s="47">
        <f t="shared" si="2"/>
        <v>895430.2432552389</v>
      </c>
      <c r="F34" s="113"/>
      <c r="O34" s="11"/>
      <c r="P34" s="11"/>
      <c r="Q34" s="11"/>
      <c r="R34" s="11"/>
    </row>
    <row r="35" spans="1:18" ht="12.75">
      <c r="A35" s="129"/>
      <c r="B35" s="130">
        <f t="shared" si="3"/>
        <v>24</v>
      </c>
      <c r="C35" s="47">
        <f t="shared" si="0"/>
        <v>322509.99437137006</v>
      </c>
      <c r="D35" s="47">
        <f t="shared" si="1"/>
        <v>507236.6953385879</v>
      </c>
      <c r="E35" s="47">
        <f t="shared" si="2"/>
        <v>984973.2675807626</v>
      </c>
      <c r="F35" s="113"/>
      <c r="O35" s="11"/>
      <c r="P35" s="11"/>
      <c r="Q35" s="11"/>
      <c r="R35" s="11"/>
    </row>
    <row r="36" spans="1:18" ht="12.75">
      <c r="A36" s="129"/>
      <c r="B36" s="130">
        <f t="shared" si="3"/>
        <v>25</v>
      </c>
      <c r="C36" s="47">
        <f t="shared" si="0"/>
        <v>338635.4940899386</v>
      </c>
      <c r="D36" s="47">
        <f t="shared" si="1"/>
        <v>542743.2640122891</v>
      </c>
      <c r="E36" s="47">
        <f t="shared" si="2"/>
        <v>1083470.5943388392</v>
      </c>
      <c r="F36" s="113"/>
      <c r="O36" s="11"/>
      <c r="P36" s="11"/>
      <c r="Q36" s="11"/>
      <c r="R36" s="11"/>
    </row>
    <row r="37" spans="1:18" ht="12.75">
      <c r="A37" s="129"/>
      <c r="B37" s="130">
        <f t="shared" si="3"/>
        <v>26</v>
      </c>
      <c r="C37" s="47">
        <f t="shared" si="0"/>
        <v>355567.26879443554</v>
      </c>
      <c r="D37" s="47">
        <f t="shared" si="1"/>
        <v>580735.2924931493</v>
      </c>
      <c r="E37" s="47">
        <f t="shared" si="2"/>
        <v>1191817.6537727232</v>
      </c>
      <c r="F37" s="113"/>
      <c r="O37" s="11"/>
      <c r="P37" s="11"/>
      <c r="Q37" s="11"/>
      <c r="R37" s="11"/>
    </row>
    <row r="38" spans="1:18" ht="12.75">
      <c r="A38" s="129"/>
      <c r="B38" s="130">
        <f t="shared" si="3"/>
        <v>27</v>
      </c>
      <c r="C38" s="47">
        <f t="shared" si="0"/>
        <v>373345.63223415735</v>
      </c>
      <c r="D38" s="47">
        <f t="shared" si="1"/>
        <v>621386.7629676699</v>
      </c>
      <c r="E38" s="47">
        <f t="shared" si="2"/>
        <v>1310999.4191499955</v>
      </c>
      <c r="F38" s="113"/>
      <c r="O38" s="11"/>
      <c r="P38" s="11"/>
      <c r="Q38" s="11"/>
      <c r="R38" s="11"/>
    </row>
    <row r="39" spans="1:18" ht="12.75">
      <c r="A39" s="129"/>
      <c r="B39" s="130">
        <f t="shared" si="3"/>
        <v>28</v>
      </c>
      <c r="C39" s="47">
        <f t="shared" si="0"/>
        <v>392012.9138458651</v>
      </c>
      <c r="D39" s="47">
        <f t="shared" si="1"/>
        <v>664883.8363754066</v>
      </c>
      <c r="E39" s="47">
        <f t="shared" si="2"/>
        <v>1442099.3610649952</v>
      </c>
      <c r="F39" s="113"/>
      <c r="O39" s="11"/>
      <c r="P39" s="11"/>
      <c r="Q39" s="11"/>
      <c r="R39" s="11"/>
    </row>
    <row r="40" spans="1:18" ht="12.75">
      <c r="A40" s="129"/>
      <c r="B40" s="130">
        <f t="shared" si="3"/>
        <v>29</v>
      </c>
      <c r="C40" s="47">
        <f t="shared" si="0"/>
        <v>411613.5595381585</v>
      </c>
      <c r="D40" s="47">
        <f t="shared" si="1"/>
        <v>711425.7049216852</v>
      </c>
      <c r="E40" s="47">
        <f t="shared" si="2"/>
        <v>1586309.2971714947</v>
      </c>
      <c r="F40" s="113"/>
      <c r="O40" s="11"/>
      <c r="P40" s="11"/>
      <c r="Q40" s="11"/>
      <c r="R40" s="11"/>
    </row>
    <row r="41" spans="1:18" ht="12.75">
      <c r="A41" s="129"/>
      <c r="B41" s="130">
        <f t="shared" si="3"/>
        <v>30</v>
      </c>
      <c r="C41" s="47">
        <f t="shared" si="0"/>
        <v>432194.2375150662</v>
      </c>
      <c r="D41" s="47">
        <f t="shared" si="1"/>
        <v>761225.504266203</v>
      </c>
      <c r="E41" s="47">
        <f t="shared" si="2"/>
        <v>1744940.2268886445</v>
      </c>
      <c r="F41" s="113"/>
      <c r="O41" s="11"/>
      <c r="P41" s="11"/>
      <c r="Q41" s="11"/>
      <c r="R41" s="11"/>
    </row>
    <row r="42" spans="1:6" ht="12.75">
      <c r="A42" s="129"/>
      <c r="B42" s="130">
        <f t="shared" si="3"/>
        <v>31</v>
      </c>
      <c r="C42" s="47">
        <f t="shared" si="0"/>
        <v>453803.94939081976</v>
      </c>
      <c r="D42" s="47">
        <f t="shared" si="1"/>
        <v>814511.2895648375</v>
      </c>
      <c r="E42" s="47">
        <f t="shared" si="2"/>
        <v>1919434.249577509</v>
      </c>
      <c r="F42" s="113"/>
    </row>
    <row r="43" spans="1:6" ht="12.75">
      <c r="A43" s="129"/>
      <c r="B43" s="130">
        <f t="shared" si="3"/>
        <v>32</v>
      </c>
      <c r="C43" s="47">
        <f t="shared" si="0"/>
        <v>476494.1468603607</v>
      </c>
      <c r="D43" s="47">
        <f t="shared" si="1"/>
        <v>871527.079834376</v>
      </c>
      <c r="E43" s="47">
        <f t="shared" si="2"/>
        <v>2111377.67453526</v>
      </c>
      <c r="F43" s="113"/>
    </row>
    <row r="44" spans="1:6" ht="12.75">
      <c r="A44" s="129"/>
      <c r="B44" s="130">
        <f t="shared" si="3"/>
        <v>33</v>
      </c>
      <c r="C44" s="47">
        <f t="shared" si="0"/>
        <v>500318.8542033787</v>
      </c>
      <c r="D44" s="47">
        <f t="shared" si="1"/>
        <v>932533.9754227822</v>
      </c>
      <c r="E44" s="47">
        <f t="shared" si="2"/>
        <v>2322515.441988786</v>
      </c>
      <c r="F44" s="113"/>
    </row>
    <row r="45" spans="1:6" ht="12.75">
      <c r="A45" s="129"/>
      <c r="B45" s="130">
        <f t="shared" si="3"/>
        <v>34</v>
      </c>
      <c r="C45" s="47">
        <f t="shared" si="0"/>
        <v>525334.7969135477</v>
      </c>
      <c r="D45" s="47">
        <f t="shared" si="1"/>
        <v>997811.353702377</v>
      </c>
      <c r="E45" s="47">
        <f t="shared" si="2"/>
        <v>2554766.986187665</v>
      </c>
      <c r="F45" s="113"/>
    </row>
    <row r="46" spans="1:6" ht="12.75">
      <c r="A46" s="129"/>
      <c r="B46" s="130">
        <f t="shared" si="3"/>
        <v>35</v>
      </c>
      <c r="C46" s="47">
        <f t="shared" si="0"/>
        <v>551601.5367592251</v>
      </c>
      <c r="D46" s="47">
        <f t="shared" si="1"/>
        <v>1067658.1484615435</v>
      </c>
      <c r="E46" s="47">
        <f t="shared" si="2"/>
        <v>2810243.6848064316</v>
      </c>
      <c r="F46" s="113"/>
    </row>
    <row r="47" spans="1:6" ht="12.75">
      <c r="A47" s="129"/>
      <c r="B47" s="130">
        <f t="shared" si="3"/>
        <v>36</v>
      </c>
      <c r="C47" s="47">
        <f t="shared" si="0"/>
        <v>579181.6135971863</v>
      </c>
      <c r="D47" s="47">
        <f t="shared" si="1"/>
        <v>1142394.2188538515</v>
      </c>
      <c r="E47" s="47">
        <f t="shared" si="2"/>
        <v>3091268.053287075</v>
      </c>
      <c r="F47" s="113"/>
    </row>
    <row r="48" spans="1:6" ht="12.75">
      <c r="A48" s="129"/>
      <c r="B48" s="130">
        <f t="shared" si="3"/>
        <v>37</v>
      </c>
      <c r="C48" s="47">
        <f t="shared" si="0"/>
        <v>608140.6942770457</v>
      </c>
      <c r="D48" s="47">
        <f t="shared" si="1"/>
        <v>1222361.8141736211</v>
      </c>
      <c r="E48" s="47">
        <f t="shared" si="2"/>
        <v>3400394.8586157826</v>
      </c>
      <c r="F48" s="113"/>
    </row>
    <row r="49" spans="1:6" ht="12.75">
      <c r="A49" s="129"/>
      <c r="B49" s="130">
        <f t="shared" si="3"/>
        <v>38</v>
      </c>
      <c r="C49" s="47">
        <f t="shared" si="0"/>
        <v>638547.7289908979</v>
      </c>
      <c r="D49" s="47">
        <f t="shared" si="1"/>
        <v>1307927.1411657745</v>
      </c>
      <c r="E49" s="47">
        <f t="shared" si="2"/>
        <v>3740434.3444773615</v>
      </c>
      <c r="F49" s="113"/>
    </row>
    <row r="50" spans="1:6" ht="12.75">
      <c r="A50" s="129"/>
      <c r="B50" s="130">
        <f t="shared" si="3"/>
        <v>39</v>
      </c>
      <c r="C50" s="47">
        <f t="shared" si="0"/>
        <v>670475.1154404429</v>
      </c>
      <c r="D50" s="47">
        <f t="shared" si="1"/>
        <v>1399482.041047379</v>
      </c>
      <c r="E50" s="47">
        <f t="shared" si="2"/>
        <v>4114477.778925098</v>
      </c>
      <c r="F50" s="113"/>
    </row>
    <row r="51" spans="1:6" ht="12.75">
      <c r="A51" s="129"/>
      <c r="B51" s="130">
        <f t="shared" si="3"/>
        <v>40</v>
      </c>
      <c r="C51" s="47">
        <f t="shared" si="0"/>
        <v>703998.8712124649</v>
      </c>
      <c r="D51" s="47">
        <f t="shared" si="1"/>
        <v>1497445.7839206953</v>
      </c>
      <c r="E51" s="47">
        <f t="shared" si="2"/>
        <v>4525925.556817607</v>
      </c>
      <c r="F51" s="113"/>
    </row>
    <row r="52" spans="1:6" ht="12.75">
      <c r="A52" s="129"/>
      <c r="B52" s="132"/>
      <c r="C52" s="133"/>
      <c r="D52" s="133"/>
      <c r="E52" s="133"/>
      <c r="F52" s="113"/>
    </row>
    <row r="53" spans="1:6" ht="12.75">
      <c r="A53" s="129"/>
      <c r="B53" s="132"/>
      <c r="C53" s="133"/>
      <c r="D53" s="133"/>
      <c r="E53" s="133"/>
      <c r="F53" s="113"/>
    </row>
    <row r="54" spans="1:6" ht="12.75">
      <c r="A54" s="129"/>
      <c r="B54" s="130"/>
      <c r="C54" s="47"/>
      <c r="D54" s="47"/>
      <c r="E54" s="47"/>
      <c r="F54" s="113"/>
    </row>
    <row r="55" spans="1:6" ht="7.5" customHeight="1">
      <c r="A55" s="134"/>
      <c r="B55" s="135"/>
      <c r="C55" s="136"/>
      <c r="D55" s="136"/>
      <c r="E55" s="136"/>
      <c r="F55" s="137"/>
    </row>
    <row r="56" spans="1:6" ht="12.75">
      <c r="A56" s="172"/>
      <c r="B56" s="38" t="s">
        <v>52</v>
      </c>
      <c r="C56" s="47"/>
      <c r="D56" s="47"/>
      <c r="E56" s="47"/>
      <c r="F56" s="119"/>
    </row>
    <row r="57" spans="1:6" ht="12.75">
      <c r="A57" s="172"/>
      <c r="B57" s="119"/>
      <c r="C57" s="47"/>
      <c r="D57" s="47"/>
      <c r="E57" s="47"/>
      <c r="F57" s="119"/>
    </row>
    <row r="58" spans="1:6" ht="12.75">
      <c r="A58" s="172"/>
      <c r="B58" s="130"/>
      <c r="C58" s="47"/>
      <c r="D58" s="47"/>
      <c r="E58" s="47"/>
      <c r="F58" s="119"/>
    </row>
    <row r="59" spans="1:5" ht="12.75">
      <c r="A59" s="25"/>
      <c r="B59" s="26"/>
      <c r="C59" s="13"/>
      <c r="D59" s="13"/>
      <c r="E59" s="13"/>
    </row>
    <row r="60" spans="1:5" ht="12.75">
      <c r="A60" s="25"/>
      <c r="B60" s="26"/>
      <c r="C60" s="13"/>
      <c r="D60" s="13"/>
      <c r="E60" s="13"/>
    </row>
    <row r="61" spans="1:5" ht="12.75">
      <c r="A61" s="25"/>
      <c r="B61" s="26"/>
      <c r="C61" s="13"/>
      <c r="D61" s="13"/>
      <c r="E61" s="13"/>
    </row>
    <row r="62" spans="1:5" ht="12.75">
      <c r="A62" s="25"/>
      <c r="B62" s="25"/>
      <c r="C62" s="22"/>
      <c r="D62" s="22"/>
      <c r="E62" s="22"/>
    </row>
    <row r="63" spans="1:2" ht="12.75">
      <c r="A63" s="25"/>
      <c r="B63" s="25"/>
    </row>
    <row r="64" spans="1:2" ht="12.75">
      <c r="A64" s="25"/>
      <c r="B64" s="25"/>
    </row>
    <row r="65" spans="1:2" ht="12.75">
      <c r="A65" s="25"/>
      <c r="B65" s="25"/>
    </row>
  </sheetData>
  <sheetProtection password="CF42" sheet="1" objects="1" scenarios="1"/>
  <mergeCells count="1">
    <mergeCell ref="A4:F4"/>
  </mergeCells>
  <printOptions/>
  <pageMargins left="0.95" right="0.75" top="0.61" bottom="0.78" header="0.24" footer="0.56"/>
  <pageSetup orientation="portrait" r:id="rId2"/>
  <headerFooter alignWithMargins="0">
    <oddFooter>&amp;L&amp;"Arial,Italic"&amp;D&amp;R&amp;5&amp;F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Joel Harvey</Manager>
  <Company>HIR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Annuity Book</dc:title>
  <dc:subject>Offers collection of individual illustrations.</dc:subject>
  <dc:creator>Joel Harvey</dc:creator>
  <cp:keywords>Annuity</cp:keywords>
  <dc:description>Coprighted HIR, 2001 all rights reserved.</dc:description>
  <cp:lastModifiedBy>Joel Harvey</cp:lastModifiedBy>
  <cp:lastPrinted>2007-02-24T10:09:57Z</cp:lastPrinted>
  <dcterms:created xsi:type="dcterms:W3CDTF">2001-12-22T10:27:50Z</dcterms:created>
  <dcterms:modified xsi:type="dcterms:W3CDTF">2007-02-24T10:19:45Z</dcterms:modified>
  <cp:category>Annuity</cp:category>
  <cp:version/>
  <cp:contentType/>
  <cp:contentStatus/>
</cp:coreProperties>
</file>